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Nextcloud\Bildungsdirektion\Erlässe\"/>
    </mc:Choice>
  </mc:AlternateContent>
  <xr:revisionPtr revIDLastSave="0" documentId="8_{38B758F3-C6B3-40BC-B5A3-9980AA9A62F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-Teil Aufteilung" sheetId="5" r:id="rId1"/>
    <sheet name="Jahresnorm" sheetId="6" r:id="rId2"/>
    <sheet name="C-Tei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5" l="1"/>
  <c r="E23" i="5"/>
  <c r="C9" i="5"/>
  <c r="D7" i="5"/>
  <c r="D19" i="5" s="1"/>
  <c r="C7" i="5"/>
  <c r="D18" i="5" l="1"/>
  <c r="D16" i="5"/>
  <c r="E2" i="3"/>
  <c r="E1" i="5"/>
  <c r="D3" i="5" l="1"/>
  <c r="D1" i="5" l="1"/>
  <c r="M5" i="6" l="1"/>
  <c r="K10" i="6" s="1"/>
  <c r="G5" i="6"/>
  <c r="F53" i="5" l="1"/>
  <c r="D17" i="5" l="1"/>
  <c r="E10" i="6" l="1"/>
  <c r="F20" i="5" l="1"/>
  <c r="I5" i="5" l="1"/>
  <c r="K4" i="5"/>
  <c r="K5" i="5"/>
  <c r="J5" i="5"/>
  <c r="O31" i="6"/>
  <c r="N31" i="6"/>
  <c r="L31" i="6"/>
  <c r="K31" i="6" s="1"/>
  <c r="I31" i="6"/>
  <c r="H31" i="6"/>
  <c r="F31" i="6"/>
  <c r="E31" i="6" s="1"/>
  <c r="B31" i="6"/>
  <c r="C31" i="6" s="1"/>
  <c r="O30" i="6"/>
  <c r="N30" i="6"/>
  <c r="L30" i="6"/>
  <c r="K30" i="6" s="1"/>
  <c r="I30" i="6"/>
  <c r="H30" i="6"/>
  <c r="F30" i="6"/>
  <c r="E30" i="6" s="1"/>
  <c r="B30" i="6"/>
  <c r="C30" i="6" s="1"/>
  <c r="O29" i="6"/>
  <c r="N29" i="6"/>
  <c r="L29" i="6"/>
  <c r="K29" i="6" s="1"/>
  <c r="I29" i="6"/>
  <c r="H29" i="6"/>
  <c r="F29" i="6"/>
  <c r="E29" i="6" s="1"/>
  <c r="B29" i="6"/>
  <c r="C29" i="6" s="1"/>
  <c r="O28" i="6"/>
  <c r="N28" i="6"/>
  <c r="L28" i="6"/>
  <c r="K28" i="6" s="1"/>
  <c r="I28" i="6"/>
  <c r="H28" i="6"/>
  <c r="F28" i="6"/>
  <c r="E28" i="6" s="1"/>
  <c r="B28" i="6"/>
  <c r="C28" i="6" s="1"/>
  <c r="O27" i="6"/>
  <c r="N27" i="6"/>
  <c r="L27" i="6"/>
  <c r="K27" i="6" s="1"/>
  <c r="I27" i="6"/>
  <c r="H27" i="6"/>
  <c r="F27" i="6"/>
  <c r="E27" i="6" s="1"/>
  <c r="B27" i="6"/>
  <c r="C27" i="6" s="1"/>
  <c r="O26" i="6"/>
  <c r="N26" i="6"/>
  <c r="L26" i="6"/>
  <c r="K26" i="6" s="1"/>
  <c r="I26" i="6"/>
  <c r="H26" i="6"/>
  <c r="F26" i="6"/>
  <c r="E26" i="6" s="1"/>
  <c r="B26" i="6"/>
  <c r="C26" i="6" s="1"/>
  <c r="O25" i="6"/>
  <c r="N25" i="6"/>
  <c r="L25" i="6"/>
  <c r="K25" i="6" s="1"/>
  <c r="I25" i="6"/>
  <c r="H25" i="6"/>
  <c r="F25" i="6"/>
  <c r="E25" i="6" s="1"/>
  <c r="B25" i="6"/>
  <c r="C25" i="6" s="1"/>
  <c r="O24" i="6"/>
  <c r="N24" i="6"/>
  <c r="L24" i="6"/>
  <c r="K24" i="6" s="1"/>
  <c r="I24" i="6"/>
  <c r="H24" i="6"/>
  <c r="F24" i="6"/>
  <c r="E24" i="6" s="1"/>
  <c r="B24" i="6"/>
  <c r="C24" i="6" s="1"/>
  <c r="O23" i="6"/>
  <c r="N23" i="6"/>
  <c r="L23" i="6"/>
  <c r="K23" i="6" s="1"/>
  <c r="I23" i="6"/>
  <c r="H23" i="6"/>
  <c r="F23" i="6"/>
  <c r="E23" i="6" s="1"/>
  <c r="B23" i="6"/>
  <c r="C23" i="6" s="1"/>
  <c r="O22" i="6"/>
  <c r="N22" i="6"/>
  <c r="L22" i="6"/>
  <c r="K22" i="6" s="1"/>
  <c r="I22" i="6"/>
  <c r="H22" i="6"/>
  <c r="F22" i="6"/>
  <c r="E22" i="6" s="1"/>
  <c r="B22" i="6"/>
  <c r="C22" i="6" s="1"/>
  <c r="O21" i="6"/>
  <c r="N21" i="6"/>
  <c r="L21" i="6"/>
  <c r="K21" i="6" s="1"/>
  <c r="I21" i="6"/>
  <c r="H21" i="6" s="1"/>
  <c r="F21" i="6"/>
  <c r="E21" i="6" s="1"/>
  <c r="B21" i="6"/>
  <c r="C21" i="6" s="1"/>
  <c r="O20" i="6"/>
  <c r="N20" i="6"/>
  <c r="L20" i="6"/>
  <c r="K20" i="6" s="1"/>
  <c r="I20" i="6"/>
  <c r="H20" i="6"/>
  <c r="F20" i="6"/>
  <c r="E20" i="6" s="1"/>
  <c r="B20" i="6"/>
  <c r="C20" i="6" s="1"/>
  <c r="O19" i="6"/>
  <c r="N19" i="6"/>
  <c r="L19" i="6"/>
  <c r="K19" i="6" s="1"/>
  <c r="I19" i="6"/>
  <c r="H19" i="6"/>
  <c r="F19" i="6"/>
  <c r="E19" i="6" s="1"/>
  <c r="B19" i="6"/>
  <c r="C19" i="6" s="1"/>
  <c r="O18" i="6"/>
  <c r="N18" i="6"/>
  <c r="L18" i="6"/>
  <c r="K18" i="6" s="1"/>
  <c r="I18" i="6"/>
  <c r="H18" i="6"/>
  <c r="F18" i="6"/>
  <c r="E18" i="6" s="1"/>
  <c r="B18" i="6"/>
  <c r="C18" i="6" s="1"/>
  <c r="O17" i="6"/>
  <c r="N17" i="6"/>
  <c r="L17" i="6"/>
  <c r="K17" i="6" s="1"/>
  <c r="I17" i="6"/>
  <c r="H17" i="6"/>
  <c r="F17" i="6"/>
  <c r="E17" i="6" s="1"/>
  <c r="B17" i="6"/>
  <c r="C17" i="6" s="1"/>
  <c r="O16" i="6"/>
  <c r="N16" i="6"/>
  <c r="L16" i="6"/>
  <c r="K16" i="6" s="1"/>
  <c r="I16" i="6"/>
  <c r="H16" i="6"/>
  <c r="F16" i="6"/>
  <c r="E16" i="6" s="1"/>
  <c r="B16" i="6"/>
  <c r="C16" i="6" s="1"/>
  <c r="O15" i="6"/>
  <c r="N15" i="6"/>
  <c r="L15" i="6"/>
  <c r="K15" i="6" s="1"/>
  <c r="I15" i="6"/>
  <c r="H15" i="6"/>
  <c r="F15" i="6"/>
  <c r="E15" i="6" s="1"/>
  <c r="B15" i="6"/>
  <c r="C15" i="6" s="1"/>
  <c r="O14" i="6"/>
  <c r="N14" i="6"/>
  <c r="L14" i="6"/>
  <c r="K14" i="6" s="1"/>
  <c r="I14" i="6"/>
  <c r="H14" i="6"/>
  <c r="F14" i="6"/>
  <c r="E14" i="6" s="1"/>
  <c r="B14" i="6"/>
  <c r="C14" i="6" s="1"/>
  <c r="O13" i="6"/>
  <c r="N13" i="6"/>
  <c r="L13" i="6"/>
  <c r="K13" i="6" s="1"/>
  <c r="I13" i="6"/>
  <c r="H13" i="6"/>
  <c r="F13" i="6"/>
  <c r="E13" i="6" s="1"/>
  <c r="B13" i="6"/>
  <c r="C13" i="6" s="1"/>
  <c r="O12" i="6"/>
  <c r="N12" i="6"/>
  <c r="L12" i="6"/>
  <c r="K12" i="6" s="1"/>
  <c r="I12" i="6"/>
  <c r="H12" i="6"/>
  <c r="F12" i="6"/>
  <c r="E12" i="6" s="1"/>
  <c r="B12" i="6"/>
  <c r="C12" i="6" s="1"/>
  <c r="O11" i="6"/>
  <c r="N11" i="6"/>
  <c r="L11" i="6"/>
  <c r="K11" i="6" s="1"/>
  <c r="I11" i="6"/>
  <c r="H11" i="6"/>
  <c r="F11" i="6"/>
  <c r="E11" i="6" s="1"/>
  <c r="B11" i="6"/>
  <c r="C11" i="6" s="1"/>
  <c r="L10" i="6"/>
  <c r="F10" i="6"/>
  <c r="B10" i="6"/>
  <c r="C10" i="6" s="1"/>
  <c r="B10" i="5" l="1"/>
  <c r="B11" i="5" s="1"/>
  <c r="I4" i="5"/>
  <c r="B9" i="5" s="1"/>
  <c r="G6" i="5"/>
  <c r="D13" i="6"/>
  <c r="M13" i="6"/>
  <c r="G14" i="6"/>
  <c r="D17" i="6"/>
  <c r="M17" i="6"/>
  <c r="G18" i="6"/>
  <c r="D21" i="6"/>
  <c r="M21" i="6"/>
  <c r="G22" i="6"/>
  <c r="D25" i="6"/>
  <c r="M25" i="6"/>
  <c r="G26" i="6"/>
  <c r="D29" i="6"/>
  <c r="M29" i="6"/>
  <c r="G30" i="6"/>
  <c r="G11" i="6"/>
  <c r="D14" i="6"/>
  <c r="M14" i="6"/>
  <c r="G15" i="6"/>
  <c r="D18" i="6"/>
  <c r="M18" i="6"/>
  <c r="G19" i="6"/>
  <c r="D22" i="6"/>
  <c r="M22" i="6"/>
  <c r="G23" i="6"/>
  <c r="D26" i="6"/>
  <c r="M26" i="6"/>
  <c r="G27" i="6"/>
  <c r="D30" i="6"/>
  <c r="M30" i="6"/>
  <c r="J16" i="6"/>
  <c r="J20" i="6"/>
  <c r="D12" i="6"/>
  <c r="D16" i="6"/>
  <c r="G17" i="6"/>
  <c r="D20" i="6"/>
  <c r="G21" i="6"/>
  <c r="J23" i="6"/>
  <c r="D24" i="6"/>
  <c r="M24" i="6"/>
  <c r="G25" i="6"/>
  <c r="J27" i="6"/>
  <c r="D28" i="6"/>
  <c r="M28" i="6"/>
  <c r="G29" i="6"/>
  <c r="J31" i="6"/>
  <c r="J24" i="6"/>
  <c r="J28" i="6"/>
  <c r="J11" i="6"/>
  <c r="M12" i="6"/>
  <c r="G13" i="6"/>
  <c r="J15" i="6"/>
  <c r="M16" i="6"/>
  <c r="J19" i="6"/>
  <c r="M20" i="6"/>
  <c r="J10" i="6"/>
  <c r="D11" i="6"/>
  <c r="M11" i="6"/>
  <c r="G12" i="6"/>
  <c r="J14" i="6"/>
  <c r="D15" i="6"/>
  <c r="M15" i="6"/>
  <c r="G16" i="6"/>
  <c r="J18" i="6"/>
  <c r="D19" i="6"/>
  <c r="M19" i="6"/>
  <c r="G20" i="6"/>
  <c r="J22" i="6"/>
  <c r="D23" i="6"/>
  <c r="M23" i="6"/>
  <c r="G24" i="6"/>
  <c r="J26" i="6"/>
  <c r="D27" i="6"/>
  <c r="M27" i="6"/>
  <c r="G28" i="6"/>
  <c r="J30" i="6"/>
  <c r="D31" i="6"/>
  <c r="M31" i="6"/>
  <c r="J12" i="6"/>
  <c r="J13" i="6"/>
  <c r="J17" i="6"/>
  <c r="J21" i="6"/>
  <c r="J25" i="6"/>
  <c r="J29" i="6"/>
  <c r="G31" i="6"/>
  <c r="D10" i="6"/>
  <c r="G28" i="3" l="1"/>
  <c r="B28" i="3"/>
  <c r="G27" i="3"/>
  <c r="B27" i="3"/>
  <c r="G26" i="3"/>
  <c r="B26" i="3"/>
  <c r="G25" i="3"/>
  <c r="B25" i="3"/>
  <c r="G24" i="3"/>
  <c r="B24" i="3"/>
  <c r="G23" i="3"/>
  <c r="B23" i="3"/>
  <c r="G22" i="3"/>
  <c r="B22" i="3"/>
  <c r="G21" i="3"/>
  <c r="B21" i="3"/>
  <c r="G20" i="3"/>
  <c r="B20" i="3"/>
  <c r="G19" i="3"/>
  <c r="B19" i="3"/>
  <c r="G18" i="3"/>
  <c r="B18" i="3"/>
  <c r="G17" i="3"/>
  <c r="B17" i="3"/>
  <c r="G16" i="3"/>
  <c r="B16" i="3"/>
  <c r="G15" i="3"/>
  <c r="B15" i="3"/>
  <c r="G14" i="3"/>
  <c r="B14" i="3"/>
  <c r="G13" i="3"/>
  <c r="B13" i="3"/>
  <c r="K12" i="3"/>
  <c r="G12" i="3"/>
  <c r="I12" i="3" s="1"/>
  <c r="B12" i="3"/>
  <c r="G11" i="3"/>
  <c r="B11" i="3"/>
  <c r="G10" i="3"/>
  <c r="B10" i="3"/>
  <c r="G9" i="3"/>
  <c r="B9" i="3"/>
  <c r="G8" i="3"/>
  <c r="K8" i="3" s="1"/>
  <c r="B8" i="3"/>
  <c r="B7" i="3"/>
  <c r="F7" i="3" s="1"/>
  <c r="K28" i="3" l="1"/>
  <c r="I28" i="3"/>
  <c r="F28" i="3"/>
  <c r="D28" i="3"/>
  <c r="K27" i="3"/>
  <c r="I27" i="3"/>
  <c r="F27" i="3"/>
  <c r="D27" i="3"/>
  <c r="K26" i="3"/>
  <c r="I26" i="3"/>
  <c r="F26" i="3"/>
  <c r="D26" i="3"/>
  <c r="K25" i="3"/>
  <c r="I25" i="3"/>
  <c r="F25" i="3"/>
  <c r="D25" i="3"/>
  <c r="K24" i="3"/>
  <c r="I24" i="3"/>
  <c r="F24" i="3"/>
  <c r="D24" i="3"/>
  <c r="K23" i="3"/>
  <c r="I23" i="3"/>
  <c r="F23" i="3"/>
  <c r="D23" i="3"/>
  <c r="K22" i="3"/>
  <c r="H22" i="3"/>
  <c r="I22" i="3"/>
  <c r="F22" i="3"/>
  <c r="D22" i="3"/>
  <c r="K21" i="3"/>
  <c r="I21" i="3"/>
  <c r="D21" i="3"/>
  <c r="F21" i="3"/>
  <c r="K20" i="3"/>
  <c r="I20" i="3"/>
  <c r="F20" i="3"/>
  <c r="D20" i="3"/>
  <c r="K19" i="3"/>
  <c r="I19" i="3"/>
  <c r="F19" i="3"/>
  <c r="D19" i="3"/>
  <c r="K18" i="3"/>
  <c r="I18" i="3"/>
  <c r="F18" i="3"/>
  <c r="D18" i="3"/>
  <c r="I17" i="3"/>
  <c r="K17" i="3"/>
  <c r="F17" i="3"/>
  <c r="D17" i="3"/>
  <c r="K16" i="3"/>
  <c r="I16" i="3"/>
  <c r="D16" i="3"/>
  <c r="F16" i="3"/>
  <c r="I15" i="3"/>
  <c r="K15" i="3"/>
  <c r="D15" i="3"/>
  <c r="F15" i="3"/>
  <c r="K14" i="3"/>
  <c r="I14" i="3"/>
  <c r="F14" i="3"/>
  <c r="D14" i="3"/>
  <c r="K13" i="3"/>
  <c r="I13" i="3"/>
  <c r="F13" i="3"/>
  <c r="D13" i="3"/>
  <c r="F12" i="3"/>
  <c r="D12" i="3"/>
  <c r="K11" i="3"/>
  <c r="I11" i="3"/>
  <c r="F11" i="3"/>
  <c r="D11" i="3"/>
  <c r="K10" i="3"/>
  <c r="I10" i="3"/>
  <c r="F10" i="3"/>
  <c r="D10" i="3"/>
  <c r="K9" i="3"/>
  <c r="I9" i="3"/>
  <c r="F9" i="3"/>
  <c r="D9" i="3"/>
  <c r="F8" i="3"/>
  <c r="D8" i="3"/>
  <c r="C8" i="3"/>
  <c r="B12" i="5"/>
  <c r="F14" i="5" s="1"/>
  <c r="E22" i="5" s="1"/>
  <c r="C23" i="3"/>
  <c r="H23" i="3"/>
  <c r="C24" i="3"/>
  <c r="H24" i="3"/>
  <c r="C25" i="3"/>
  <c r="H25" i="3"/>
  <c r="C26" i="3"/>
  <c r="H26" i="3"/>
  <c r="C27" i="3"/>
  <c r="H27" i="3"/>
  <c r="C28" i="3"/>
  <c r="H28" i="3"/>
  <c r="C9" i="3"/>
  <c r="H9" i="3"/>
  <c r="C10" i="3"/>
  <c r="H10" i="3"/>
  <c r="C11" i="3"/>
  <c r="H11" i="3"/>
  <c r="C12" i="3"/>
  <c r="H12" i="3"/>
  <c r="C13" i="3"/>
  <c r="H13" i="3"/>
  <c r="C14" i="3"/>
  <c r="H14" i="3"/>
  <c r="C15" i="3"/>
  <c r="H15" i="3"/>
  <c r="C16" i="3"/>
  <c r="H16" i="3"/>
  <c r="C17" i="3"/>
  <c r="H17" i="3"/>
  <c r="C18" i="3"/>
  <c r="H18" i="3"/>
  <c r="C19" i="3"/>
  <c r="H19" i="3"/>
  <c r="C20" i="3"/>
  <c r="H20" i="3"/>
  <c r="C21" i="3"/>
  <c r="H21" i="3"/>
  <c r="C22" i="3"/>
  <c r="F54" i="5" l="1"/>
  <c r="G54" i="5" l="1"/>
  <c r="H54" i="5" s="1"/>
  <c r="A59" i="5"/>
  <c r="A58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Johann Horinek</author>
  </authors>
  <commentList>
    <comment ref="B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 xml:space="preserve">Folgende Werte sind zu ändern:
</t>
        </r>
        <r>
          <rPr>
            <sz val="9"/>
            <color indexed="81"/>
            <rFont val="Segoe UI"/>
            <family val="2"/>
          </rPr>
          <t xml:space="preserve">B1 - jährlich
G4 - jährlich
M4 - jährlich
I2 - jährlich
D2 - alle paar Jahre
</t>
        </r>
        <r>
          <rPr>
            <b/>
            <sz val="9"/>
            <color indexed="81"/>
            <rFont val="Segoe UI"/>
            <charset val="1"/>
          </rPr>
          <t xml:space="preserve">
Kennwort: tb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Johann Horinek</author>
  </authors>
  <commentList>
    <comment ref="A2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Kennwort:</t>
        </r>
        <r>
          <rPr>
            <sz val="8"/>
            <color indexed="81"/>
            <rFont val="Tahoma"/>
            <family val="2"/>
          </rPr>
          <t xml:space="preserve">
tb</t>
        </r>
      </text>
    </comment>
  </commentList>
</comments>
</file>

<file path=xl/sharedStrings.xml><?xml version="1.0" encoding="utf-8"?>
<sst xmlns="http://schemas.openxmlformats.org/spreadsheetml/2006/main" count="130" uniqueCount="70">
  <si>
    <t>Beschäft.-</t>
  </si>
  <si>
    <t>ausmaß</t>
  </si>
  <si>
    <t>Jahres-</t>
  </si>
  <si>
    <t>norm</t>
  </si>
  <si>
    <t>C</t>
  </si>
  <si>
    <t>in %</t>
  </si>
  <si>
    <t>Aufgaben-</t>
  </si>
  <si>
    <t>Bereich</t>
  </si>
  <si>
    <t xml:space="preserve">A </t>
  </si>
  <si>
    <t xml:space="preserve">B </t>
  </si>
  <si>
    <t>Lehrverpflichtung 22</t>
  </si>
  <si>
    <t>Lehrverpflichtung 21</t>
  </si>
  <si>
    <t>Wöch.</t>
  </si>
  <si>
    <t>pflichtung</t>
  </si>
  <si>
    <t>Unterr.Ver-</t>
  </si>
  <si>
    <t>A x 5/6</t>
  </si>
  <si>
    <t>Anzahl der Unterrichtswochen:</t>
  </si>
  <si>
    <t>Max. volle LV x U-Wochen</t>
  </si>
  <si>
    <t>Teilbeschäftigung - anteiliges Stundenausmaß im C-Teil  (die 66 Std. für Klassenvorstand und Klassenführung werden nicht aliquotiert)</t>
  </si>
  <si>
    <t>§ 43 (3) Z 4 LDG</t>
  </si>
  <si>
    <t>§ 43 (3) Z 3 LDG</t>
  </si>
  <si>
    <t>§ 43 (3) Z 2 LDG</t>
  </si>
  <si>
    <t>§ 43 (3) Z 1 LDG</t>
  </si>
  <si>
    <t>Fortbildung</t>
  </si>
  <si>
    <t>Vertretung</t>
  </si>
  <si>
    <t>Klassenvorst.</t>
  </si>
  <si>
    <t>sonst.LA-Pfl.</t>
  </si>
  <si>
    <t>in Std.</t>
  </si>
  <si>
    <t>Name</t>
  </si>
  <si>
    <t>Geburtsdatum</t>
  </si>
  <si>
    <t xml:space="preserve">Ref.Dat.Urlaub </t>
  </si>
  <si>
    <t>wöchentl. UV</t>
  </si>
  <si>
    <t xml:space="preserve">Geburtsdatum nach dem </t>
  </si>
  <si>
    <t xml:space="preserve">Geburtsdatum vor dem </t>
  </si>
  <si>
    <t>Unterrichtsverpflichtung</t>
  </si>
  <si>
    <t xml:space="preserve">   Jahresnorm bei voller LV</t>
  </si>
  <si>
    <t xml:space="preserve">   Anzahl der Schulwochen</t>
  </si>
  <si>
    <t>Aufgabenbereich C</t>
  </si>
  <si>
    <t>Aufgabenbereich A</t>
  </si>
  <si>
    <t>Aufgabenbereich B</t>
  </si>
  <si>
    <t>Aufteilung der Jahresnorm gem. § 43 LDG 1984 (nicht für pd-Lehrpersonen)</t>
  </si>
  <si>
    <t>Jahresnorm aufgrund UV</t>
  </si>
  <si>
    <t>Basis 21, 22</t>
  </si>
  <si>
    <t>Aufteilung des Aufgabenbereiches C gemäß § 43 (3) LDG; aufzuteilende Std. im SJ</t>
  </si>
  <si>
    <t>Klassenvorstand (Ja, Nein)</t>
  </si>
  <si>
    <t xml:space="preserve">Vertretung </t>
  </si>
  <si>
    <t xml:space="preserve">Fortbildung </t>
  </si>
  <si>
    <t>Sonstige lehramtliche Pflichen</t>
  </si>
  <si>
    <t>Summe der gesetzl. festgelegten Tätigkeiten</t>
  </si>
  <si>
    <t>§ 43 (1) Z 1 LDG</t>
  </si>
  <si>
    <t>§ 43 (1) Z 2 LDG</t>
  </si>
  <si>
    <t>§ 43 (1) Z 3 LDG</t>
  </si>
  <si>
    <t>§ 43 (3) Z 5 LDG</t>
  </si>
  <si>
    <t>Jahresnorm</t>
  </si>
  <si>
    <t xml:space="preserve">Jahresnorm </t>
  </si>
  <si>
    <t>Eingabefelder grün</t>
  </si>
  <si>
    <t xml:space="preserve">Summe aller Tätigkeiten im Aufgabenbereich C </t>
  </si>
  <si>
    <t>Jahresnormtabelle für voll- und teilbeschäftigte LehrerInnen an APS (Altrecht)</t>
  </si>
  <si>
    <t>Schuljahr</t>
  </si>
  <si>
    <t>Unterschrift Schulleitung</t>
  </si>
  <si>
    <t xml:space="preserve">      Unterschrift Lehrperson</t>
  </si>
  <si>
    <t xml:space="preserve"> Datum</t>
  </si>
  <si>
    <t>C-Topf-Vereinbarung SJ</t>
  </si>
  <si>
    <t>Nein</t>
  </si>
  <si>
    <t>Unterschreitung (IT,Bibl.,usw)</t>
  </si>
  <si>
    <t xml:space="preserve">Noch zu vereinbarende C-Topf-Stunden </t>
  </si>
  <si>
    <t>Fixe Zuordnung lt. Unterschreitung (IT, Bibl., usw)</t>
  </si>
  <si>
    <t>Summe vereinbarte C-Topf-Stunden</t>
  </si>
  <si>
    <t>2026/2027</t>
  </si>
  <si>
    <t>Version:11.03.2026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</si>
</sst>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8"/>
      <color theme="0" tint="-0.499984740745262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2" xfId="0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" fillId="0" borderId="0" xfId="0" applyFont="1"/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0" fontId="7" fillId="0" borderId="0" xfId="0" applyFont="1"/>
    <xf numFmtId="0" fontId="0" fillId="2" borderId="30" xfId="0" applyFill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left"/>
    </xf>
    <xf numFmtId="0" fontId="10" fillId="0" borderId="0" xfId="0" applyFont="1"/>
    <xf numFmtId="0" fontId="10" fillId="0" borderId="7" xfId="0" applyFont="1" applyBorder="1" applyAlignment="1">
      <alignment horizontal="center"/>
    </xf>
    <xf numFmtId="14" fontId="9" fillId="0" borderId="0" xfId="0" applyNumberFormat="1" applyFont="1" applyAlignment="1">
      <alignment horizontal="center"/>
    </xf>
    <xf numFmtId="0" fontId="3" fillId="0" borderId="0" xfId="0" applyFont="1"/>
    <xf numFmtId="0" fontId="3" fillId="3" borderId="1" xfId="0" applyFont="1" applyFill="1" applyBorder="1" applyAlignment="1" applyProtection="1">
      <alignment horizontal="center"/>
      <protection locked="0"/>
    </xf>
    <xf numFmtId="0" fontId="9" fillId="0" borderId="0" xfId="0" applyFont="1"/>
    <xf numFmtId="1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Alignment="1">
      <alignment horizontal="right"/>
    </xf>
    <xf numFmtId="1" fontId="0" fillId="0" borderId="31" xfId="0" applyNumberFormat="1" applyBorder="1"/>
    <xf numFmtId="0" fontId="7" fillId="0" borderId="33" xfId="0" applyFont="1" applyBorder="1"/>
    <xf numFmtId="0" fontId="1" fillId="0" borderId="33" xfId="0" applyFont="1" applyBorder="1"/>
    <xf numFmtId="0" fontId="3" fillId="0" borderId="27" xfId="0" applyFont="1" applyBorder="1"/>
    <xf numFmtId="0" fontId="2" fillId="2" borderId="24" xfId="0" applyFont="1" applyFill="1" applyBorder="1" applyAlignment="1">
      <alignment horizontal="left"/>
    </xf>
    <xf numFmtId="0" fontId="2" fillId="2" borderId="25" xfId="0" applyFont="1" applyFill="1" applyBorder="1"/>
    <xf numFmtId="1" fontId="1" fillId="0" borderId="0" xfId="0" applyNumberFormat="1" applyFont="1" applyAlignment="1">
      <alignment horizontal="center"/>
    </xf>
    <xf numFmtId="1" fontId="0" fillId="3" borderId="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14" fillId="0" borderId="0" xfId="0" applyFont="1" applyAlignment="1">
      <alignment horizontal="center"/>
    </xf>
    <xf numFmtId="0" fontId="0" fillId="0" borderId="33" xfId="0" applyBorder="1" applyAlignment="1">
      <alignment horizontal="right"/>
    </xf>
    <xf numFmtId="0" fontId="0" fillId="0" borderId="35" xfId="0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12" fillId="0" borderId="0" xfId="0" applyFont="1"/>
    <xf numFmtId="0" fontId="8" fillId="0" borderId="38" xfId="0" applyFont="1" applyBorder="1" applyAlignment="1">
      <alignment horizontal="left"/>
    </xf>
    <xf numFmtId="0" fontId="8" fillId="0" borderId="0" xfId="0" applyFont="1" applyAlignment="1">
      <alignment horizontal="center"/>
    </xf>
    <xf numFmtId="14" fontId="3" fillId="3" borderId="10" xfId="0" applyNumberFormat="1" applyFont="1" applyFill="1" applyBorder="1" applyAlignment="1" applyProtection="1">
      <alignment horizontal="center"/>
      <protection locked="0"/>
    </xf>
    <xf numFmtId="0" fontId="3" fillId="0" borderId="39" xfId="0" applyFont="1" applyBorder="1" applyAlignment="1">
      <alignment horizontal="left"/>
    </xf>
    <xf numFmtId="0" fontId="0" fillId="0" borderId="39" xfId="0" applyBorder="1" applyAlignment="1">
      <alignment horizontal="center"/>
    </xf>
    <xf numFmtId="0" fontId="8" fillId="0" borderId="5" xfId="0" applyFont="1" applyBorder="1" applyAlignment="1">
      <alignment horizontal="left"/>
    </xf>
    <xf numFmtId="0" fontId="11" fillId="0" borderId="39" xfId="0" applyFont="1" applyBorder="1" applyAlignment="1">
      <alignment horizontal="center"/>
    </xf>
    <xf numFmtId="0" fontId="0" fillId="0" borderId="38" xfId="0" applyBorder="1" applyAlignment="1">
      <alignment horizontal="center"/>
    </xf>
    <xf numFmtId="1" fontId="0" fillId="0" borderId="39" xfId="0" applyNumberForma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0" fillId="0" borderId="42" xfId="0" applyBorder="1" applyAlignment="1">
      <alignment horizontal="right"/>
    </xf>
    <xf numFmtId="1" fontId="0" fillId="0" borderId="42" xfId="0" applyNumberForma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8" fillId="4" borderId="5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1" fontId="0" fillId="4" borderId="42" xfId="0" applyNumberFormat="1" applyFill="1" applyBorder="1" applyAlignment="1">
      <alignment horizontal="right"/>
    </xf>
    <xf numFmtId="1" fontId="0" fillId="4" borderId="45" xfId="0" applyNumberFormat="1" applyFill="1" applyBorder="1"/>
    <xf numFmtId="0" fontId="0" fillId="5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13" fillId="0" borderId="0" xfId="0" applyFont="1"/>
    <xf numFmtId="0" fontId="3" fillId="0" borderId="0" xfId="0" applyFont="1" applyAlignment="1">
      <alignment horizontal="right"/>
    </xf>
    <xf numFmtId="0" fontId="7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" fontId="8" fillId="0" borderId="0" xfId="0" applyNumberFormat="1" applyFont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38" xfId="0" applyFont="1" applyBorder="1" applyAlignment="1">
      <alignment horizontal="left"/>
    </xf>
    <xf numFmtId="0" fontId="3" fillId="3" borderId="2" xfId="0" applyFont="1" applyFill="1" applyBorder="1" applyAlignment="1" applyProtection="1">
      <alignment horizontal="center"/>
      <protection locked="0"/>
    </xf>
    <xf numFmtId="1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14" fontId="3" fillId="5" borderId="9" xfId="0" applyNumberFormat="1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right"/>
    </xf>
    <xf numFmtId="0" fontId="2" fillId="2" borderId="24" xfId="0" applyFont="1" applyFill="1" applyBorder="1" applyAlignment="1">
      <alignment horizontal="right"/>
    </xf>
    <xf numFmtId="0" fontId="4" fillId="0" borderId="2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3" borderId="3" xfId="0" applyFont="1" applyFill="1" applyBorder="1" applyAlignment="1" applyProtection="1">
      <alignment horizontal="left"/>
      <protection locked="0"/>
    </xf>
    <xf numFmtId="0" fontId="7" fillId="3" borderId="2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7" fillId="4" borderId="43" xfId="0" applyFont="1" applyFill="1" applyBorder="1" applyAlignment="1">
      <alignment horizontal="left"/>
    </xf>
    <xf numFmtId="0" fontId="7" fillId="4" borderId="44" xfId="0" applyFont="1" applyFill="1" applyBorder="1" applyAlignment="1">
      <alignment horizontal="left"/>
    </xf>
    <xf numFmtId="0" fontId="7" fillId="0" borderId="41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5" fillId="0" borderId="12" xfId="0" applyFont="1" applyBorder="1" applyAlignment="1">
      <alignment horizontal="center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2" fillId="0" borderId="9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3" fillId="3" borderId="32" xfId="0" applyFont="1" applyFill="1" applyBorder="1" applyAlignment="1" applyProtection="1">
      <alignment horizontal="left"/>
      <protection locked="0"/>
    </xf>
    <xf numFmtId="0" fontId="3" fillId="3" borderId="33" xfId="0" applyFont="1" applyFill="1" applyBorder="1" applyAlignment="1" applyProtection="1">
      <alignment horizontal="left"/>
      <protection locked="0"/>
    </xf>
    <xf numFmtId="0" fontId="3" fillId="3" borderId="31" xfId="0" applyFont="1" applyFill="1" applyBorder="1" applyAlignment="1" applyProtection="1">
      <alignment horizontal="left"/>
      <protection locked="0"/>
    </xf>
    <xf numFmtId="0" fontId="8" fillId="4" borderId="41" xfId="0" applyFont="1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13" fillId="0" borderId="39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3"/>
  <sheetViews>
    <sheetView zoomScale="96" zoomScaleNormal="96" workbookViewId="0">
      <selection activeCell="A48" sqref="A48:D48"/>
    </sheetView>
  </sheetViews>
  <sheetFormatPr baseColWidth="10" defaultRowHeight="13.2" x14ac:dyDescent="0.25"/>
  <cols>
    <col min="1" max="1" width="27.109375" style="1" customWidth="1"/>
    <col min="2" max="2" width="8.88671875" style="1" bestFit="1" customWidth="1"/>
    <col min="3" max="4" width="12.6640625" style="1" customWidth="1"/>
    <col min="5" max="5" width="13.44140625" style="1" customWidth="1"/>
    <col min="6" max="6" width="13.6640625" style="1" customWidth="1"/>
    <col min="7" max="7" width="6.6640625" style="1" customWidth="1"/>
    <col min="8" max="8" width="12.6640625" style="1" customWidth="1"/>
    <col min="9" max="9" width="5.33203125" style="1" customWidth="1"/>
    <col min="10" max="10" width="11.109375" customWidth="1"/>
    <col min="11" max="11" width="16" customWidth="1"/>
    <col min="12" max="13" width="12.6640625" bestFit="1" customWidth="1"/>
    <col min="14" max="256" width="11.44140625"/>
    <col min="257" max="257" width="9.88671875" bestFit="1" customWidth="1"/>
    <col min="258" max="258" width="8.88671875" bestFit="1" customWidth="1"/>
    <col min="259" max="262" width="12.6640625" customWidth="1"/>
    <col min="263" max="263" width="8.88671875" bestFit="1" customWidth="1"/>
    <col min="264" max="265" width="12.6640625" customWidth="1"/>
    <col min="266" max="267" width="12.6640625" bestFit="1" customWidth="1"/>
    <col min="268" max="512" width="11.44140625"/>
    <col min="513" max="513" width="9.88671875" bestFit="1" customWidth="1"/>
    <col min="514" max="514" width="8.88671875" bestFit="1" customWidth="1"/>
    <col min="515" max="518" width="12.6640625" customWidth="1"/>
    <col min="519" max="519" width="8.88671875" bestFit="1" customWidth="1"/>
    <col min="520" max="521" width="12.6640625" customWidth="1"/>
    <col min="522" max="523" width="12.6640625" bestFit="1" customWidth="1"/>
    <col min="524" max="768" width="11.44140625"/>
    <col min="769" max="769" width="9.88671875" bestFit="1" customWidth="1"/>
    <col min="770" max="770" width="8.88671875" bestFit="1" customWidth="1"/>
    <col min="771" max="774" width="12.6640625" customWidth="1"/>
    <col min="775" max="775" width="8.88671875" bestFit="1" customWidth="1"/>
    <col min="776" max="777" width="12.6640625" customWidth="1"/>
    <col min="778" max="779" width="12.6640625" bestFit="1" customWidth="1"/>
    <col min="780" max="1024" width="11.44140625"/>
    <col min="1025" max="1025" width="9.88671875" bestFit="1" customWidth="1"/>
    <col min="1026" max="1026" width="8.88671875" bestFit="1" customWidth="1"/>
    <col min="1027" max="1030" width="12.6640625" customWidth="1"/>
    <col min="1031" max="1031" width="8.88671875" bestFit="1" customWidth="1"/>
    <col min="1032" max="1033" width="12.6640625" customWidth="1"/>
    <col min="1034" max="1035" width="12.6640625" bestFit="1" customWidth="1"/>
    <col min="1036" max="1280" width="11.44140625"/>
    <col min="1281" max="1281" width="9.88671875" bestFit="1" customWidth="1"/>
    <col min="1282" max="1282" width="8.88671875" bestFit="1" customWidth="1"/>
    <col min="1283" max="1286" width="12.6640625" customWidth="1"/>
    <col min="1287" max="1287" width="8.88671875" bestFit="1" customWidth="1"/>
    <col min="1288" max="1289" width="12.6640625" customWidth="1"/>
    <col min="1290" max="1291" width="12.6640625" bestFit="1" customWidth="1"/>
    <col min="1292" max="1536" width="11.44140625"/>
    <col min="1537" max="1537" width="9.88671875" bestFit="1" customWidth="1"/>
    <col min="1538" max="1538" width="8.88671875" bestFit="1" customWidth="1"/>
    <col min="1539" max="1542" width="12.6640625" customWidth="1"/>
    <col min="1543" max="1543" width="8.88671875" bestFit="1" customWidth="1"/>
    <col min="1544" max="1545" width="12.6640625" customWidth="1"/>
    <col min="1546" max="1547" width="12.6640625" bestFit="1" customWidth="1"/>
    <col min="1548" max="1792" width="11.44140625"/>
    <col min="1793" max="1793" width="9.88671875" bestFit="1" customWidth="1"/>
    <col min="1794" max="1794" width="8.88671875" bestFit="1" customWidth="1"/>
    <col min="1795" max="1798" width="12.6640625" customWidth="1"/>
    <col min="1799" max="1799" width="8.88671875" bestFit="1" customWidth="1"/>
    <col min="1800" max="1801" width="12.6640625" customWidth="1"/>
    <col min="1802" max="1803" width="12.6640625" bestFit="1" customWidth="1"/>
    <col min="1804" max="2048" width="11.44140625"/>
    <col min="2049" max="2049" width="9.88671875" bestFit="1" customWidth="1"/>
    <col min="2050" max="2050" width="8.88671875" bestFit="1" customWidth="1"/>
    <col min="2051" max="2054" width="12.6640625" customWidth="1"/>
    <col min="2055" max="2055" width="8.88671875" bestFit="1" customWidth="1"/>
    <col min="2056" max="2057" width="12.6640625" customWidth="1"/>
    <col min="2058" max="2059" width="12.6640625" bestFit="1" customWidth="1"/>
    <col min="2060" max="2304" width="11.44140625"/>
    <col min="2305" max="2305" width="9.88671875" bestFit="1" customWidth="1"/>
    <col min="2306" max="2306" width="8.88671875" bestFit="1" customWidth="1"/>
    <col min="2307" max="2310" width="12.6640625" customWidth="1"/>
    <col min="2311" max="2311" width="8.88671875" bestFit="1" customWidth="1"/>
    <col min="2312" max="2313" width="12.6640625" customWidth="1"/>
    <col min="2314" max="2315" width="12.6640625" bestFit="1" customWidth="1"/>
    <col min="2316" max="2560" width="11.44140625"/>
    <col min="2561" max="2561" width="9.88671875" bestFit="1" customWidth="1"/>
    <col min="2562" max="2562" width="8.88671875" bestFit="1" customWidth="1"/>
    <col min="2563" max="2566" width="12.6640625" customWidth="1"/>
    <col min="2567" max="2567" width="8.88671875" bestFit="1" customWidth="1"/>
    <col min="2568" max="2569" width="12.6640625" customWidth="1"/>
    <col min="2570" max="2571" width="12.6640625" bestFit="1" customWidth="1"/>
    <col min="2572" max="2816" width="11.44140625"/>
    <col min="2817" max="2817" width="9.88671875" bestFit="1" customWidth="1"/>
    <col min="2818" max="2818" width="8.88671875" bestFit="1" customWidth="1"/>
    <col min="2819" max="2822" width="12.6640625" customWidth="1"/>
    <col min="2823" max="2823" width="8.88671875" bestFit="1" customWidth="1"/>
    <col min="2824" max="2825" width="12.6640625" customWidth="1"/>
    <col min="2826" max="2827" width="12.6640625" bestFit="1" customWidth="1"/>
    <col min="2828" max="3072" width="11.44140625"/>
    <col min="3073" max="3073" width="9.88671875" bestFit="1" customWidth="1"/>
    <col min="3074" max="3074" width="8.88671875" bestFit="1" customWidth="1"/>
    <col min="3075" max="3078" width="12.6640625" customWidth="1"/>
    <col min="3079" max="3079" width="8.88671875" bestFit="1" customWidth="1"/>
    <col min="3080" max="3081" width="12.6640625" customWidth="1"/>
    <col min="3082" max="3083" width="12.6640625" bestFit="1" customWidth="1"/>
    <col min="3084" max="3328" width="11.44140625"/>
    <col min="3329" max="3329" width="9.88671875" bestFit="1" customWidth="1"/>
    <col min="3330" max="3330" width="8.88671875" bestFit="1" customWidth="1"/>
    <col min="3331" max="3334" width="12.6640625" customWidth="1"/>
    <col min="3335" max="3335" width="8.88671875" bestFit="1" customWidth="1"/>
    <col min="3336" max="3337" width="12.6640625" customWidth="1"/>
    <col min="3338" max="3339" width="12.6640625" bestFit="1" customWidth="1"/>
    <col min="3340" max="3584" width="11.44140625"/>
    <col min="3585" max="3585" width="9.88671875" bestFit="1" customWidth="1"/>
    <col min="3586" max="3586" width="8.88671875" bestFit="1" customWidth="1"/>
    <col min="3587" max="3590" width="12.6640625" customWidth="1"/>
    <col min="3591" max="3591" width="8.88671875" bestFit="1" customWidth="1"/>
    <col min="3592" max="3593" width="12.6640625" customWidth="1"/>
    <col min="3594" max="3595" width="12.6640625" bestFit="1" customWidth="1"/>
    <col min="3596" max="3840" width="11.44140625"/>
    <col min="3841" max="3841" width="9.88671875" bestFit="1" customWidth="1"/>
    <col min="3842" max="3842" width="8.88671875" bestFit="1" customWidth="1"/>
    <col min="3843" max="3846" width="12.6640625" customWidth="1"/>
    <col min="3847" max="3847" width="8.88671875" bestFit="1" customWidth="1"/>
    <col min="3848" max="3849" width="12.6640625" customWidth="1"/>
    <col min="3850" max="3851" width="12.6640625" bestFit="1" customWidth="1"/>
    <col min="3852" max="4096" width="11.44140625"/>
    <col min="4097" max="4097" width="9.88671875" bestFit="1" customWidth="1"/>
    <col min="4098" max="4098" width="8.88671875" bestFit="1" customWidth="1"/>
    <col min="4099" max="4102" width="12.6640625" customWidth="1"/>
    <col min="4103" max="4103" width="8.88671875" bestFit="1" customWidth="1"/>
    <col min="4104" max="4105" width="12.6640625" customWidth="1"/>
    <col min="4106" max="4107" width="12.6640625" bestFit="1" customWidth="1"/>
    <col min="4108" max="4352" width="11.44140625"/>
    <col min="4353" max="4353" width="9.88671875" bestFit="1" customWidth="1"/>
    <col min="4354" max="4354" width="8.88671875" bestFit="1" customWidth="1"/>
    <col min="4355" max="4358" width="12.6640625" customWidth="1"/>
    <col min="4359" max="4359" width="8.88671875" bestFit="1" customWidth="1"/>
    <col min="4360" max="4361" width="12.6640625" customWidth="1"/>
    <col min="4362" max="4363" width="12.6640625" bestFit="1" customWidth="1"/>
    <col min="4364" max="4608" width="11.44140625"/>
    <col min="4609" max="4609" width="9.88671875" bestFit="1" customWidth="1"/>
    <col min="4610" max="4610" width="8.88671875" bestFit="1" customWidth="1"/>
    <col min="4611" max="4614" width="12.6640625" customWidth="1"/>
    <col min="4615" max="4615" width="8.88671875" bestFit="1" customWidth="1"/>
    <col min="4616" max="4617" width="12.6640625" customWidth="1"/>
    <col min="4618" max="4619" width="12.6640625" bestFit="1" customWidth="1"/>
    <col min="4620" max="4864" width="11.44140625"/>
    <col min="4865" max="4865" width="9.88671875" bestFit="1" customWidth="1"/>
    <col min="4866" max="4866" width="8.88671875" bestFit="1" customWidth="1"/>
    <col min="4867" max="4870" width="12.6640625" customWidth="1"/>
    <col min="4871" max="4871" width="8.88671875" bestFit="1" customWidth="1"/>
    <col min="4872" max="4873" width="12.6640625" customWidth="1"/>
    <col min="4874" max="4875" width="12.6640625" bestFit="1" customWidth="1"/>
    <col min="4876" max="5120" width="11.44140625"/>
    <col min="5121" max="5121" width="9.88671875" bestFit="1" customWidth="1"/>
    <col min="5122" max="5122" width="8.88671875" bestFit="1" customWidth="1"/>
    <col min="5123" max="5126" width="12.6640625" customWidth="1"/>
    <col min="5127" max="5127" width="8.88671875" bestFit="1" customWidth="1"/>
    <col min="5128" max="5129" width="12.6640625" customWidth="1"/>
    <col min="5130" max="5131" width="12.6640625" bestFit="1" customWidth="1"/>
    <col min="5132" max="5376" width="11.44140625"/>
    <col min="5377" max="5377" width="9.88671875" bestFit="1" customWidth="1"/>
    <col min="5378" max="5378" width="8.88671875" bestFit="1" customWidth="1"/>
    <col min="5379" max="5382" width="12.6640625" customWidth="1"/>
    <col min="5383" max="5383" width="8.88671875" bestFit="1" customWidth="1"/>
    <col min="5384" max="5385" width="12.6640625" customWidth="1"/>
    <col min="5386" max="5387" width="12.6640625" bestFit="1" customWidth="1"/>
    <col min="5388" max="5632" width="11.44140625"/>
    <col min="5633" max="5633" width="9.88671875" bestFit="1" customWidth="1"/>
    <col min="5634" max="5634" width="8.88671875" bestFit="1" customWidth="1"/>
    <col min="5635" max="5638" width="12.6640625" customWidth="1"/>
    <col min="5639" max="5639" width="8.88671875" bestFit="1" customWidth="1"/>
    <col min="5640" max="5641" width="12.6640625" customWidth="1"/>
    <col min="5642" max="5643" width="12.6640625" bestFit="1" customWidth="1"/>
    <col min="5644" max="5888" width="11.44140625"/>
    <col min="5889" max="5889" width="9.88671875" bestFit="1" customWidth="1"/>
    <col min="5890" max="5890" width="8.88671875" bestFit="1" customWidth="1"/>
    <col min="5891" max="5894" width="12.6640625" customWidth="1"/>
    <col min="5895" max="5895" width="8.88671875" bestFit="1" customWidth="1"/>
    <col min="5896" max="5897" width="12.6640625" customWidth="1"/>
    <col min="5898" max="5899" width="12.6640625" bestFit="1" customWidth="1"/>
    <col min="5900" max="6144" width="11.44140625"/>
    <col min="6145" max="6145" width="9.88671875" bestFit="1" customWidth="1"/>
    <col min="6146" max="6146" width="8.88671875" bestFit="1" customWidth="1"/>
    <col min="6147" max="6150" width="12.6640625" customWidth="1"/>
    <col min="6151" max="6151" width="8.88671875" bestFit="1" customWidth="1"/>
    <col min="6152" max="6153" width="12.6640625" customWidth="1"/>
    <col min="6154" max="6155" width="12.6640625" bestFit="1" customWidth="1"/>
    <col min="6156" max="6400" width="11.44140625"/>
    <col min="6401" max="6401" width="9.88671875" bestFit="1" customWidth="1"/>
    <col min="6402" max="6402" width="8.88671875" bestFit="1" customWidth="1"/>
    <col min="6403" max="6406" width="12.6640625" customWidth="1"/>
    <col min="6407" max="6407" width="8.88671875" bestFit="1" customWidth="1"/>
    <col min="6408" max="6409" width="12.6640625" customWidth="1"/>
    <col min="6410" max="6411" width="12.6640625" bestFit="1" customWidth="1"/>
    <col min="6412" max="6656" width="11.44140625"/>
    <col min="6657" max="6657" width="9.88671875" bestFit="1" customWidth="1"/>
    <col min="6658" max="6658" width="8.88671875" bestFit="1" customWidth="1"/>
    <col min="6659" max="6662" width="12.6640625" customWidth="1"/>
    <col min="6663" max="6663" width="8.88671875" bestFit="1" customWidth="1"/>
    <col min="6664" max="6665" width="12.6640625" customWidth="1"/>
    <col min="6666" max="6667" width="12.6640625" bestFit="1" customWidth="1"/>
    <col min="6668" max="6912" width="11.44140625"/>
    <col min="6913" max="6913" width="9.88671875" bestFit="1" customWidth="1"/>
    <col min="6914" max="6914" width="8.88671875" bestFit="1" customWidth="1"/>
    <col min="6915" max="6918" width="12.6640625" customWidth="1"/>
    <col min="6919" max="6919" width="8.88671875" bestFit="1" customWidth="1"/>
    <col min="6920" max="6921" width="12.6640625" customWidth="1"/>
    <col min="6922" max="6923" width="12.6640625" bestFit="1" customWidth="1"/>
    <col min="6924" max="7168" width="11.44140625"/>
    <col min="7169" max="7169" width="9.88671875" bestFit="1" customWidth="1"/>
    <col min="7170" max="7170" width="8.88671875" bestFit="1" customWidth="1"/>
    <col min="7171" max="7174" width="12.6640625" customWidth="1"/>
    <col min="7175" max="7175" width="8.88671875" bestFit="1" customWidth="1"/>
    <col min="7176" max="7177" width="12.6640625" customWidth="1"/>
    <col min="7178" max="7179" width="12.6640625" bestFit="1" customWidth="1"/>
    <col min="7180" max="7424" width="11.44140625"/>
    <col min="7425" max="7425" width="9.88671875" bestFit="1" customWidth="1"/>
    <col min="7426" max="7426" width="8.88671875" bestFit="1" customWidth="1"/>
    <col min="7427" max="7430" width="12.6640625" customWidth="1"/>
    <col min="7431" max="7431" width="8.88671875" bestFit="1" customWidth="1"/>
    <col min="7432" max="7433" width="12.6640625" customWidth="1"/>
    <col min="7434" max="7435" width="12.6640625" bestFit="1" customWidth="1"/>
    <col min="7436" max="7680" width="11.44140625"/>
    <col min="7681" max="7681" width="9.88671875" bestFit="1" customWidth="1"/>
    <col min="7682" max="7682" width="8.88671875" bestFit="1" customWidth="1"/>
    <col min="7683" max="7686" width="12.6640625" customWidth="1"/>
    <col min="7687" max="7687" width="8.88671875" bestFit="1" customWidth="1"/>
    <col min="7688" max="7689" width="12.6640625" customWidth="1"/>
    <col min="7690" max="7691" width="12.6640625" bestFit="1" customWidth="1"/>
    <col min="7692" max="7936" width="11.44140625"/>
    <col min="7937" max="7937" width="9.88671875" bestFit="1" customWidth="1"/>
    <col min="7938" max="7938" width="8.88671875" bestFit="1" customWidth="1"/>
    <col min="7939" max="7942" width="12.6640625" customWidth="1"/>
    <col min="7943" max="7943" width="8.88671875" bestFit="1" customWidth="1"/>
    <col min="7944" max="7945" width="12.6640625" customWidth="1"/>
    <col min="7946" max="7947" width="12.6640625" bestFit="1" customWidth="1"/>
    <col min="7948" max="8192" width="11.44140625"/>
    <col min="8193" max="8193" width="9.88671875" bestFit="1" customWidth="1"/>
    <col min="8194" max="8194" width="8.88671875" bestFit="1" customWidth="1"/>
    <col min="8195" max="8198" width="12.6640625" customWidth="1"/>
    <col min="8199" max="8199" width="8.88671875" bestFit="1" customWidth="1"/>
    <col min="8200" max="8201" width="12.6640625" customWidth="1"/>
    <col min="8202" max="8203" width="12.6640625" bestFit="1" customWidth="1"/>
    <col min="8204" max="8448" width="11.44140625"/>
    <col min="8449" max="8449" width="9.88671875" bestFit="1" customWidth="1"/>
    <col min="8450" max="8450" width="8.88671875" bestFit="1" customWidth="1"/>
    <col min="8451" max="8454" width="12.6640625" customWidth="1"/>
    <col min="8455" max="8455" width="8.88671875" bestFit="1" customWidth="1"/>
    <col min="8456" max="8457" width="12.6640625" customWidth="1"/>
    <col min="8458" max="8459" width="12.6640625" bestFit="1" customWidth="1"/>
    <col min="8460" max="8704" width="11.44140625"/>
    <col min="8705" max="8705" width="9.88671875" bestFit="1" customWidth="1"/>
    <col min="8706" max="8706" width="8.88671875" bestFit="1" customWidth="1"/>
    <col min="8707" max="8710" width="12.6640625" customWidth="1"/>
    <col min="8711" max="8711" width="8.88671875" bestFit="1" customWidth="1"/>
    <col min="8712" max="8713" width="12.6640625" customWidth="1"/>
    <col min="8714" max="8715" width="12.6640625" bestFit="1" customWidth="1"/>
    <col min="8716" max="8960" width="11.44140625"/>
    <col min="8961" max="8961" width="9.88671875" bestFit="1" customWidth="1"/>
    <col min="8962" max="8962" width="8.88671875" bestFit="1" customWidth="1"/>
    <col min="8963" max="8966" width="12.6640625" customWidth="1"/>
    <col min="8967" max="8967" width="8.88671875" bestFit="1" customWidth="1"/>
    <col min="8968" max="8969" width="12.6640625" customWidth="1"/>
    <col min="8970" max="8971" width="12.6640625" bestFit="1" customWidth="1"/>
    <col min="8972" max="9216" width="11.44140625"/>
    <col min="9217" max="9217" width="9.88671875" bestFit="1" customWidth="1"/>
    <col min="9218" max="9218" width="8.88671875" bestFit="1" customWidth="1"/>
    <col min="9219" max="9222" width="12.6640625" customWidth="1"/>
    <col min="9223" max="9223" width="8.88671875" bestFit="1" customWidth="1"/>
    <col min="9224" max="9225" width="12.6640625" customWidth="1"/>
    <col min="9226" max="9227" width="12.6640625" bestFit="1" customWidth="1"/>
    <col min="9228" max="9472" width="11.44140625"/>
    <col min="9473" max="9473" width="9.88671875" bestFit="1" customWidth="1"/>
    <col min="9474" max="9474" width="8.88671875" bestFit="1" customWidth="1"/>
    <col min="9475" max="9478" width="12.6640625" customWidth="1"/>
    <col min="9479" max="9479" width="8.88671875" bestFit="1" customWidth="1"/>
    <col min="9480" max="9481" width="12.6640625" customWidth="1"/>
    <col min="9482" max="9483" width="12.6640625" bestFit="1" customWidth="1"/>
    <col min="9484" max="9728" width="11.44140625"/>
    <col min="9729" max="9729" width="9.88671875" bestFit="1" customWidth="1"/>
    <col min="9730" max="9730" width="8.88671875" bestFit="1" customWidth="1"/>
    <col min="9731" max="9734" width="12.6640625" customWidth="1"/>
    <col min="9735" max="9735" width="8.88671875" bestFit="1" customWidth="1"/>
    <col min="9736" max="9737" width="12.6640625" customWidth="1"/>
    <col min="9738" max="9739" width="12.6640625" bestFit="1" customWidth="1"/>
    <col min="9740" max="9984" width="11.44140625"/>
    <col min="9985" max="9985" width="9.88671875" bestFit="1" customWidth="1"/>
    <col min="9986" max="9986" width="8.88671875" bestFit="1" customWidth="1"/>
    <col min="9987" max="9990" width="12.6640625" customWidth="1"/>
    <col min="9991" max="9991" width="8.88671875" bestFit="1" customWidth="1"/>
    <col min="9992" max="9993" width="12.6640625" customWidth="1"/>
    <col min="9994" max="9995" width="12.6640625" bestFit="1" customWidth="1"/>
    <col min="9996" max="10240" width="11.44140625"/>
    <col min="10241" max="10241" width="9.88671875" bestFit="1" customWidth="1"/>
    <col min="10242" max="10242" width="8.88671875" bestFit="1" customWidth="1"/>
    <col min="10243" max="10246" width="12.6640625" customWidth="1"/>
    <col min="10247" max="10247" width="8.88671875" bestFit="1" customWidth="1"/>
    <col min="10248" max="10249" width="12.6640625" customWidth="1"/>
    <col min="10250" max="10251" width="12.6640625" bestFit="1" customWidth="1"/>
    <col min="10252" max="10496" width="11.44140625"/>
    <col min="10497" max="10497" width="9.88671875" bestFit="1" customWidth="1"/>
    <col min="10498" max="10498" width="8.88671875" bestFit="1" customWidth="1"/>
    <col min="10499" max="10502" width="12.6640625" customWidth="1"/>
    <col min="10503" max="10503" width="8.88671875" bestFit="1" customWidth="1"/>
    <col min="10504" max="10505" width="12.6640625" customWidth="1"/>
    <col min="10506" max="10507" width="12.6640625" bestFit="1" customWidth="1"/>
    <col min="10508" max="10752" width="11.44140625"/>
    <col min="10753" max="10753" width="9.88671875" bestFit="1" customWidth="1"/>
    <col min="10754" max="10754" width="8.88671875" bestFit="1" customWidth="1"/>
    <col min="10755" max="10758" width="12.6640625" customWidth="1"/>
    <col min="10759" max="10759" width="8.88671875" bestFit="1" customWidth="1"/>
    <col min="10760" max="10761" width="12.6640625" customWidth="1"/>
    <col min="10762" max="10763" width="12.6640625" bestFit="1" customWidth="1"/>
    <col min="10764" max="11008" width="11.44140625"/>
    <col min="11009" max="11009" width="9.88671875" bestFit="1" customWidth="1"/>
    <col min="11010" max="11010" width="8.88671875" bestFit="1" customWidth="1"/>
    <col min="11011" max="11014" width="12.6640625" customWidth="1"/>
    <col min="11015" max="11015" width="8.88671875" bestFit="1" customWidth="1"/>
    <col min="11016" max="11017" width="12.6640625" customWidth="1"/>
    <col min="11018" max="11019" width="12.6640625" bestFit="1" customWidth="1"/>
    <col min="11020" max="11264" width="11.44140625"/>
    <col min="11265" max="11265" width="9.88671875" bestFit="1" customWidth="1"/>
    <col min="11266" max="11266" width="8.88671875" bestFit="1" customWidth="1"/>
    <col min="11267" max="11270" width="12.6640625" customWidth="1"/>
    <col min="11271" max="11271" width="8.88671875" bestFit="1" customWidth="1"/>
    <col min="11272" max="11273" width="12.6640625" customWidth="1"/>
    <col min="11274" max="11275" width="12.6640625" bestFit="1" customWidth="1"/>
    <col min="11276" max="11520" width="11.44140625"/>
    <col min="11521" max="11521" width="9.88671875" bestFit="1" customWidth="1"/>
    <col min="11522" max="11522" width="8.88671875" bestFit="1" customWidth="1"/>
    <col min="11523" max="11526" width="12.6640625" customWidth="1"/>
    <col min="11527" max="11527" width="8.88671875" bestFit="1" customWidth="1"/>
    <col min="11528" max="11529" width="12.6640625" customWidth="1"/>
    <col min="11530" max="11531" width="12.6640625" bestFit="1" customWidth="1"/>
    <col min="11532" max="11776" width="11.44140625"/>
    <col min="11777" max="11777" width="9.88671875" bestFit="1" customWidth="1"/>
    <col min="11778" max="11778" width="8.88671875" bestFit="1" customWidth="1"/>
    <col min="11779" max="11782" width="12.6640625" customWidth="1"/>
    <col min="11783" max="11783" width="8.88671875" bestFit="1" customWidth="1"/>
    <col min="11784" max="11785" width="12.6640625" customWidth="1"/>
    <col min="11786" max="11787" width="12.6640625" bestFit="1" customWidth="1"/>
    <col min="11788" max="12032" width="11.44140625"/>
    <col min="12033" max="12033" width="9.88671875" bestFit="1" customWidth="1"/>
    <col min="12034" max="12034" width="8.88671875" bestFit="1" customWidth="1"/>
    <col min="12035" max="12038" width="12.6640625" customWidth="1"/>
    <col min="12039" max="12039" width="8.88671875" bestFit="1" customWidth="1"/>
    <col min="12040" max="12041" width="12.6640625" customWidth="1"/>
    <col min="12042" max="12043" width="12.6640625" bestFit="1" customWidth="1"/>
    <col min="12044" max="12288" width="11.44140625"/>
    <col min="12289" max="12289" width="9.88671875" bestFit="1" customWidth="1"/>
    <col min="12290" max="12290" width="8.88671875" bestFit="1" customWidth="1"/>
    <col min="12291" max="12294" width="12.6640625" customWidth="1"/>
    <col min="12295" max="12295" width="8.88671875" bestFit="1" customWidth="1"/>
    <col min="12296" max="12297" width="12.6640625" customWidth="1"/>
    <col min="12298" max="12299" width="12.6640625" bestFit="1" customWidth="1"/>
    <col min="12300" max="12544" width="11.44140625"/>
    <col min="12545" max="12545" width="9.88671875" bestFit="1" customWidth="1"/>
    <col min="12546" max="12546" width="8.88671875" bestFit="1" customWidth="1"/>
    <col min="12547" max="12550" width="12.6640625" customWidth="1"/>
    <col min="12551" max="12551" width="8.88671875" bestFit="1" customWidth="1"/>
    <col min="12552" max="12553" width="12.6640625" customWidth="1"/>
    <col min="12554" max="12555" width="12.6640625" bestFit="1" customWidth="1"/>
    <col min="12556" max="12800" width="11.44140625"/>
    <col min="12801" max="12801" width="9.88671875" bestFit="1" customWidth="1"/>
    <col min="12802" max="12802" width="8.88671875" bestFit="1" customWidth="1"/>
    <col min="12803" max="12806" width="12.6640625" customWidth="1"/>
    <col min="12807" max="12807" width="8.88671875" bestFit="1" customWidth="1"/>
    <col min="12808" max="12809" width="12.6640625" customWidth="1"/>
    <col min="12810" max="12811" width="12.6640625" bestFit="1" customWidth="1"/>
    <col min="12812" max="13056" width="11.44140625"/>
    <col min="13057" max="13057" width="9.88671875" bestFit="1" customWidth="1"/>
    <col min="13058" max="13058" width="8.88671875" bestFit="1" customWidth="1"/>
    <col min="13059" max="13062" width="12.6640625" customWidth="1"/>
    <col min="13063" max="13063" width="8.88671875" bestFit="1" customWidth="1"/>
    <col min="13064" max="13065" width="12.6640625" customWidth="1"/>
    <col min="13066" max="13067" width="12.6640625" bestFit="1" customWidth="1"/>
    <col min="13068" max="13312" width="11.44140625"/>
    <col min="13313" max="13313" width="9.88671875" bestFit="1" customWidth="1"/>
    <col min="13314" max="13314" width="8.88671875" bestFit="1" customWidth="1"/>
    <col min="13315" max="13318" width="12.6640625" customWidth="1"/>
    <col min="13319" max="13319" width="8.88671875" bestFit="1" customWidth="1"/>
    <col min="13320" max="13321" width="12.6640625" customWidth="1"/>
    <col min="13322" max="13323" width="12.6640625" bestFit="1" customWidth="1"/>
    <col min="13324" max="13568" width="11.44140625"/>
    <col min="13569" max="13569" width="9.88671875" bestFit="1" customWidth="1"/>
    <col min="13570" max="13570" width="8.88671875" bestFit="1" customWidth="1"/>
    <col min="13571" max="13574" width="12.6640625" customWidth="1"/>
    <col min="13575" max="13575" width="8.88671875" bestFit="1" customWidth="1"/>
    <col min="13576" max="13577" width="12.6640625" customWidth="1"/>
    <col min="13578" max="13579" width="12.6640625" bestFit="1" customWidth="1"/>
    <col min="13580" max="13824" width="11.44140625"/>
    <col min="13825" max="13825" width="9.88671875" bestFit="1" customWidth="1"/>
    <col min="13826" max="13826" width="8.88671875" bestFit="1" customWidth="1"/>
    <col min="13827" max="13830" width="12.6640625" customWidth="1"/>
    <col min="13831" max="13831" width="8.88671875" bestFit="1" customWidth="1"/>
    <col min="13832" max="13833" width="12.6640625" customWidth="1"/>
    <col min="13834" max="13835" width="12.6640625" bestFit="1" customWidth="1"/>
    <col min="13836" max="14080" width="11.44140625"/>
    <col min="14081" max="14081" width="9.88671875" bestFit="1" customWidth="1"/>
    <col min="14082" max="14082" width="8.88671875" bestFit="1" customWidth="1"/>
    <col min="14083" max="14086" width="12.6640625" customWidth="1"/>
    <col min="14087" max="14087" width="8.88671875" bestFit="1" customWidth="1"/>
    <col min="14088" max="14089" width="12.6640625" customWidth="1"/>
    <col min="14090" max="14091" width="12.6640625" bestFit="1" customWidth="1"/>
    <col min="14092" max="14336" width="11.44140625"/>
    <col min="14337" max="14337" width="9.88671875" bestFit="1" customWidth="1"/>
    <col min="14338" max="14338" width="8.88671875" bestFit="1" customWidth="1"/>
    <col min="14339" max="14342" width="12.6640625" customWidth="1"/>
    <col min="14343" max="14343" width="8.88671875" bestFit="1" customWidth="1"/>
    <col min="14344" max="14345" width="12.6640625" customWidth="1"/>
    <col min="14346" max="14347" width="12.6640625" bestFit="1" customWidth="1"/>
    <col min="14348" max="14592" width="11.44140625"/>
    <col min="14593" max="14593" width="9.88671875" bestFit="1" customWidth="1"/>
    <col min="14594" max="14594" width="8.88671875" bestFit="1" customWidth="1"/>
    <col min="14595" max="14598" width="12.6640625" customWidth="1"/>
    <col min="14599" max="14599" width="8.88671875" bestFit="1" customWidth="1"/>
    <col min="14600" max="14601" width="12.6640625" customWidth="1"/>
    <col min="14602" max="14603" width="12.6640625" bestFit="1" customWidth="1"/>
    <col min="14604" max="14848" width="11.44140625"/>
    <col min="14849" max="14849" width="9.88671875" bestFit="1" customWidth="1"/>
    <col min="14850" max="14850" width="8.88671875" bestFit="1" customWidth="1"/>
    <col min="14851" max="14854" width="12.6640625" customWidth="1"/>
    <col min="14855" max="14855" width="8.88671875" bestFit="1" customWidth="1"/>
    <col min="14856" max="14857" width="12.6640625" customWidth="1"/>
    <col min="14858" max="14859" width="12.6640625" bestFit="1" customWidth="1"/>
    <col min="14860" max="15104" width="11.44140625"/>
    <col min="15105" max="15105" width="9.88671875" bestFit="1" customWidth="1"/>
    <col min="15106" max="15106" width="8.88671875" bestFit="1" customWidth="1"/>
    <col min="15107" max="15110" width="12.6640625" customWidth="1"/>
    <col min="15111" max="15111" width="8.88671875" bestFit="1" customWidth="1"/>
    <col min="15112" max="15113" width="12.6640625" customWidth="1"/>
    <col min="15114" max="15115" width="12.6640625" bestFit="1" customWidth="1"/>
    <col min="15116" max="15360" width="11.44140625"/>
    <col min="15361" max="15361" width="9.88671875" bestFit="1" customWidth="1"/>
    <col min="15362" max="15362" width="8.88671875" bestFit="1" customWidth="1"/>
    <col min="15363" max="15366" width="12.6640625" customWidth="1"/>
    <col min="15367" max="15367" width="8.88671875" bestFit="1" customWidth="1"/>
    <col min="15368" max="15369" width="12.6640625" customWidth="1"/>
    <col min="15370" max="15371" width="12.6640625" bestFit="1" customWidth="1"/>
    <col min="15372" max="15616" width="11.44140625"/>
    <col min="15617" max="15617" width="9.88671875" bestFit="1" customWidth="1"/>
    <col min="15618" max="15618" width="8.88671875" bestFit="1" customWidth="1"/>
    <col min="15619" max="15622" width="12.6640625" customWidth="1"/>
    <col min="15623" max="15623" width="8.88671875" bestFit="1" customWidth="1"/>
    <col min="15624" max="15625" width="12.6640625" customWidth="1"/>
    <col min="15626" max="15627" width="12.6640625" bestFit="1" customWidth="1"/>
    <col min="15628" max="15872" width="11.44140625"/>
    <col min="15873" max="15873" width="9.88671875" bestFit="1" customWidth="1"/>
    <col min="15874" max="15874" width="8.88671875" bestFit="1" customWidth="1"/>
    <col min="15875" max="15878" width="12.6640625" customWidth="1"/>
    <col min="15879" max="15879" width="8.88671875" bestFit="1" customWidth="1"/>
    <col min="15880" max="15881" width="12.6640625" customWidth="1"/>
    <col min="15882" max="15883" width="12.6640625" bestFit="1" customWidth="1"/>
    <col min="15884" max="16128" width="11.44140625"/>
    <col min="16129" max="16129" width="9.88671875" bestFit="1" customWidth="1"/>
    <col min="16130" max="16130" width="8.88671875" bestFit="1" customWidth="1"/>
    <col min="16131" max="16134" width="12.6640625" customWidth="1"/>
    <col min="16135" max="16135" width="8.88671875" bestFit="1" customWidth="1"/>
    <col min="16136" max="16137" width="12.6640625" customWidth="1"/>
    <col min="16138" max="16139" width="12.6640625" bestFit="1" customWidth="1"/>
    <col min="16140" max="16384" width="11.44140625"/>
  </cols>
  <sheetData>
    <row r="1" spans="1:11" ht="15.6" x14ac:dyDescent="0.3">
      <c r="A1" s="144" t="s">
        <v>62</v>
      </c>
      <c r="B1" s="144"/>
      <c r="C1" s="144"/>
      <c r="D1" s="105" t="str">
        <f>Jahresnorm!B1</f>
        <v>2026/2027</v>
      </c>
      <c r="E1" s="156" t="str">
        <f>Jahresnorm!I2</f>
        <v>Version:11.03.2026</v>
      </c>
      <c r="F1" s="156"/>
      <c r="G1" s="117" t="s">
        <v>55</v>
      </c>
      <c r="H1" s="117"/>
      <c r="I1" s="117"/>
      <c r="J1" s="60"/>
      <c r="K1" s="60"/>
    </row>
    <row r="2" spans="1:11" ht="16.2" thickBot="1" x14ac:dyDescent="0.35">
      <c r="A2" s="143" t="s">
        <v>40</v>
      </c>
      <c r="B2" s="143"/>
      <c r="C2" s="143"/>
      <c r="D2" s="143"/>
      <c r="E2" s="143"/>
      <c r="F2" s="143"/>
      <c r="G2" s="60"/>
      <c r="H2" s="60"/>
      <c r="I2" s="60"/>
      <c r="J2" s="60"/>
      <c r="K2" s="60"/>
    </row>
    <row r="3" spans="1:11" x14ac:dyDescent="0.25">
      <c r="A3" s="95"/>
      <c r="B3" s="96"/>
      <c r="C3" s="96"/>
      <c r="D3" s="147" t="str">
        <f>IF(F4="","Geburtsdatum muss eingegeben werden","")</f>
        <v>Geburtsdatum muss eingegeben werden</v>
      </c>
      <c r="E3" s="147"/>
      <c r="F3" s="148"/>
      <c r="G3" s="82"/>
      <c r="H3" s="37"/>
      <c r="I3" s="37"/>
      <c r="J3" s="37"/>
      <c r="K3" s="37"/>
    </row>
    <row r="4" spans="1:11" x14ac:dyDescent="0.25">
      <c r="A4" s="83" t="s">
        <v>28</v>
      </c>
      <c r="B4" s="151"/>
      <c r="C4" s="152"/>
      <c r="D4" s="153"/>
      <c r="E4" s="84" t="s">
        <v>29</v>
      </c>
      <c r="F4" s="85"/>
      <c r="G4" s="142" t="s">
        <v>35</v>
      </c>
      <c r="H4" s="142"/>
      <c r="I4" s="78">
        <f>IF($F$4&lt;$J$5,$K$5,$K$4)</f>
        <v>1736</v>
      </c>
      <c r="J4" s="110" t="s">
        <v>30</v>
      </c>
      <c r="K4" s="56">
        <f>Jahresnorm!E10</f>
        <v>1776</v>
      </c>
    </row>
    <row r="5" spans="1:11" x14ac:dyDescent="0.25">
      <c r="A5" s="113" t="s">
        <v>34</v>
      </c>
      <c r="B5" s="61"/>
      <c r="C5" s="163" t="s">
        <v>42</v>
      </c>
      <c r="D5" s="164"/>
      <c r="E5" s="37"/>
      <c r="F5" s="86"/>
      <c r="G5" s="142" t="s">
        <v>36</v>
      </c>
      <c r="H5" s="142"/>
      <c r="I5" s="110">
        <f>Jahresnorm!D2</f>
        <v>36</v>
      </c>
      <c r="J5" s="59">
        <f>Jahresnorm!M4</f>
        <v>30742</v>
      </c>
      <c r="K5" s="56">
        <f>Jahresnorm!K10</f>
        <v>1736</v>
      </c>
    </row>
    <row r="6" spans="1:11" x14ac:dyDescent="0.25">
      <c r="A6" s="83" t="s">
        <v>31</v>
      </c>
      <c r="B6" s="61"/>
      <c r="C6" s="109"/>
      <c r="D6" s="109"/>
      <c r="E6" s="137"/>
      <c r="F6" s="161"/>
      <c r="G6" s="146" t="str">
        <f>IF($F$4&lt;$J$5,"43. Geburtstag vor 1. März des Schuljahres, daher verminderte Jahresnorm","")</f>
        <v>43. Geburtstag vor 1. März des Schuljahres, daher verminderte Jahresnorm</v>
      </c>
      <c r="H6" s="146"/>
      <c r="I6" s="146"/>
      <c r="J6" s="146"/>
      <c r="K6" s="146"/>
    </row>
    <row r="7" spans="1:11" x14ac:dyDescent="0.25">
      <c r="A7" s="113" t="s">
        <v>64</v>
      </c>
      <c r="B7" s="114"/>
      <c r="C7" s="116" t="str">
        <f>IF($B$6+$B$7&lt;$B$5,"Teilbesch. %","Vollbesch. %")</f>
        <v>Vollbesch. %</v>
      </c>
      <c r="D7" s="109" t="str">
        <f>IF($B$5&lt;"",ROUND(100/$B$5*($B$6+$B$7),2),"")</f>
        <v/>
      </c>
      <c r="E7" s="137" t="str">
        <f>IF($B$6+$B$7&gt;$B$5,"WStd höher als Basis??","")</f>
        <v/>
      </c>
      <c r="F7" s="161"/>
      <c r="G7" s="110"/>
      <c r="H7" s="110"/>
      <c r="I7" s="110"/>
      <c r="J7" s="110"/>
      <c r="K7" s="110"/>
    </row>
    <row r="8" spans="1:11" x14ac:dyDescent="0.25">
      <c r="A8" s="83"/>
      <c r="B8" s="111"/>
      <c r="C8" s="145"/>
      <c r="D8" s="145"/>
      <c r="E8" s="145"/>
      <c r="F8" s="87"/>
      <c r="G8" s="62"/>
      <c r="H8" s="62"/>
      <c r="I8" s="110"/>
    </row>
    <row r="9" spans="1:11" x14ac:dyDescent="0.25">
      <c r="A9" s="88" t="s">
        <v>41</v>
      </c>
      <c r="B9" s="112" t="str">
        <f>IF($B$5="","0",ROUNDDOWN($I$4/100*$D$7,0))</f>
        <v>0</v>
      </c>
      <c r="C9" s="165" t="str">
        <f>IF($B$6+$B$7&lt;$B$5,"Verminderung aufgrund Teilbeschäftigung","")</f>
        <v/>
      </c>
      <c r="D9" s="135"/>
      <c r="E9" s="135"/>
      <c r="F9" s="87"/>
      <c r="G9" s="62"/>
      <c r="H9" s="62"/>
      <c r="I9" s="55"/>
      <c r="J9" s="110"/>
      <c r="K9" s="56"/>
    </row>
    <row r="10" spans="1:11" x14ac:dyDescent="0.25">
      <c r="A10" s="97" t="s">
        <v>38</v>
      </c>
      <c r="B10" s="98">
        <f>ROUND($B$6*$I$5,0)</f>
        <v>0</v>
      </c>
      <c r="C10" s="109" t="s">
        <v>49</v>
      </c>
      <c r="D10" s="74"/>
      <c r="E10" s="74"/>
      <c r="F10" s="89"/>
    </row>
    <row r="11" spans="1:11" x14ac:dyDescent="0.25">
      <c r="A11" s="97" t="s">
        <v>39</v>
      </c>
      <c r="B11" s="98">
        <f>ROUND($B$10*5/6,0)</f>
        <v>0</v>
      </c>
      <c r="C11" s="109" t="s">
        <v>50</v>
      </c>
      <c r="F11" s="87"/>
    </row>
    <row r="12" spans="1:11" x14ac:dyDescent="0.25">
      <c r="A12" s="97" t="s">
        <v>37</v>
      </c>
      <c r="B12" s="99">
        <f>$B$9-$B$10-$B$11</f>
        <v>0</v>
      </c>
      <c r="C12" s="109" t="s">
        <v>51</v>
      </c>
      <c r="F12" s="87"/>
    </row>
    <row r="13" spans="1:11" x14ac:dyDescent="0.25">
      <c r="A13" s="90"/>
      <c r="F13" s="87"/>
      <c r="H13" s="75"/>
    </row>
    <row r="14" spans="1:11" x14ac:dyDescent="0.25">
      <c r="A14" s="154" t="s">
        <v>43</v>
      </c>
      <c r="B14" s="155"/>
      <c r="C14" s="155"/>
      <c r="D14" s="155"/>
      <c r="E14" s="155"/>
      <c r="F14" s="100">
        <f>$B$12</f>
        <v>0</v>
      </c>
    </row>
    <row r="15" spans="1:11" x14ac:dyDescent="0.25">
      <c r="A15" s="83"/>
      <c r="B15" s="74"/>
      <c r="C15" s="74"/>
      <c r="D15" s="74"/>
      <c r="E15" s="74"/>
      <c r="F15" s="91"/>
    </row>
    <row r="16" spans="1:11" x14ac:dyDescent="0.25">
      <c r="A16" s="157" t="s">
        <v>47</v>
      </c>
      <c r="B16" s="158"/>
      <c r="C16" s="79" t="s">
        <v>22</v>
      </c>
      <c r="D16" s="80" t="str">
        <f>IF($B$5="","0",ROUND(100/100*$D$7,0))</f>
        <v>0</v>
      </c>
      <c r="E16" s="77"/>
      <c r="F16" s="92"/>
    </row>
    <row r="17" spans="1:7" x14ac:dyDescent="0.25">
      <c r="A17" s="108" t="s">
        <v>44</v>
      </c>
      <c r="B17" s="61" t="s">
        <v>63</v>
      </c>
      <c r="C17" s="79" t="s">
        <v>21</v>
      </c>
      <c r="D17" s="81" t="str">
        <f>IF($B$17="Ja",66,"0")</f>
        <v>0</v>
      </c>
      <c r="F17" s="87"/>
    </row>
    <row r="18" spans="1:7" x14ac:dyDescent="0.25">
      <c r="A18" s="159" t="s">
        <v>45</v>
      </c>
      <c r="B18" s="162"/>
      <c r="C18" s="79" t="s">
        <v>20</v>
      </c>
      <c r="D18" s="80" t="str">
        <f>IF($B$5="","0",ROUND(20/100*$D$7,0))</f>
        <v>0</v>
      </c>
      <c r="F18" s="87"/>
    </row>
    <row r="19" spans="1:7" x14ac:dyDescent="0.25">
      <c r="A19" s="159" t="s">
        <v>46</v>
      </c>
      <c r="B19" s="162"/>
      <c r="C19" s="79" t="s">
        <v>19</v>
      </c>
      <c r="D19" s="80" t="str">
        <f>IF($B$5="","0",ROUNDDOWN(15/100*$D$7,0))</f>
        <v>0</v>
      </c>
      <c r="E19" s="65"/>
      <c r="F19" s="87"/>
    </row>
    <row r="20" spans="1:7" x14ac:dyDescent="0.25">
      <c r="A20" s="140" t="s">
        <v>48</v>
      </c>
      <c r="B20" s="141"/>
      <c r="C20" s="141"/>
      <c r="D20" s="76"/>
      <c r="E20" s="76"/>
      <c r="F20" s="93">
        <f>SUM($D$16:$D$19)</f>
        <v>0</v>
      </c>
    </row>
    <row r="21" spans="1:7" x14ac:dyDescent="0.25">
      <c r="A21" s="90"/>
      <c r="E21" s="64"/>
      <c r="F21" s="87"/>
    </row>
    <row r="22" spans="1:7" x14ac:dyDescent="0.25">
      <c r="A22" s="159" t="s">
        <v>65</v>
      </c>
      <c r="B22" s="160"/>
      <c r="C22" s="68" t="s">
        <v>52</v>
      </c>
      <c r="D22" s="67"/>
      <c r="E22" s="66">
        <f>$F$14-$F$20</f>
        <v>0</v>
      </c>
      <c r="F22" s="87"/>
      <c r="G22" s="63"/>
    </row>
    <row r="23" spans="1:7" x14ac:dyDescent="0.25">
      <c r="A23" s="149" t="s">
        <v>66</v>
      </c>
      <c r="B23" s="150"/>
      <c r="C23" s="150"/>
      <c r="D23" s="150"/>
      <c r="E23" s="115" t="str">
        <f>IF($B$7=0,"",$B$7*2*$I$5)</f>
        <v/>
      </c>
      <c r="F23" s="87"/>
    </row>
    <row r="24" spans="1:7" x14ac:dyDescent="0.25">
      <c r="A24" s="133"/>
      <c r="B24" s="134"/>
      <c r="C24" s="134"/>
      <c r="D24" s="134"/>
      <c r="E24" s="73"/>
      <c r="F24" s="87"/>
    </row>
    <row r="25" spans="1:7" x14ac:dyDescent="0.25">
      <c r="A25" s="133"/>
      <c r="B25" s="134"/>
      <c r="C25" s="134"/>
      <c r="D25" s="134"/>
      <c r="E25" s="73"/>
      <c r="F25" s="87"/>
    </row>
    <row r="26" spans="1:7" x14ac:dyDescent="0.25">
      <c r="A26" s="133"/>
      <c r="B26" s="134"/>
      <c r="C26" s="134"/>
      <c r="D26" s="134"/>
      <c r="E26" s="73"/>
      <c r="F26" s="87"/>
    </row>
    <row r="27" spans="1:7" x14ac:dyDescent="0.25">
      <c r="A27" s="133"/>
      <c r="B27" s="134"/>
      <c r="C27" s="134"/>
      <c r="D27" s="134"/>
      <c r="E27" s="73"/>
      <c r="F27" s="87"/>
    </row>
    <row r="28" spans="1:7" x14ac:dyDescent="0.25">
      <c r="A28" s="133"/>
      <c r="B28" s="134"/>
      <c r="C28" s="134"/>
      <c r="D28" s="134"/>
      <c r="E28" s="73"/>
      <c r="F28" s="87"/>
    </row>
    <row r="29" spans="1:7" x14ac:dyDescent="0.25">
      <c r="A29" s="133"/>
      <c r="B29" s="134"/>
      <c r="C29" s="134"/>
      <c r="D29" s="134"/>
      <c r="E29" s="73"/>
      <c r="F29" s="87"/>
    </row>
    <row r="30" spans="1:7" x14ac:dyDescent="0.25">
      <c r="A30" s="133"/>
      <c r="B30" s="134"/>
      <c r="C30" s="134"/>
      <c r="D30" s="134"/>
      <c r="E30" s="73"/>
      <c r="F30" s="87"/>
    </row>
    <row r="31" spans="1:7" x14ac:dyDescent="0.25">
      <c r="A31" s="133"/>
      <c r="B31" s="134"/>
      <c r="C31" s="134"/>
      <c r="D31" s="134"/>
      <c r="E31" s="73"/>
      <c r="F31" s="87"/>
    </row>
    <row r="32" spans="1:7" x14ac:dyDescent="0.25">
      <c r="A32" s="133"/>
      <c r="B32" s="134"/>
      <c r="C32" s="134"/>
      <c r="D32" s="134"/>
      <c r="E32" s="73"/>
      <c r="F32" s="87"/>
    </row>
    <row r="33" spans="1:6" x14ac:dyDescent="0.25">
      <c r="A33" s="133"/>
      <c r="B33" s="134"/>
      <c r="C33" s="134"/>
      <c r="D33" s="134"/>
      <c r="E33" s="73"/>
      <c r="F33" s="87"/>
    </row>
    <row r="34" spans="1:6" x14ac:dyDescent="0.25">
      <c r="A34" s="133"/>
      <c r="B34" s="134"/>
      <c r="C34" s="134"/>
      <c r="D34" s="134"/>
      <c r="E34" s="73"/>
      <c r="F34" s="87"/>
    </row>
    <row r="35" spans="1:6" x14ac:dyDescent="0.25">
      <c r="A35" s="133"/>
      <c r="B35" s="134"/>
      <c r="C35" s="134"/>
      <c r="D35" s="134"/>
      <c r="E35" s="73"/>
      <c r="F35" s="87"/>
    </row>
    <row r="36" spans="1:6" x14ac:dyDescent="0.25">
      <c r="A36" s="133"/>
      <c r="B36" s="134"/>
      <c r="C36" s="134"/>
      <c r="D36" s="134"/>
      <c r="E36" s="73"/>
      <c r="F36" s="87"/>
    </row>
    <row r="37" spans="1:6" x14ac:dyDescent="0.25">
      <c r="A37" s="133"/>
      <c r="B37" s="134"/>
      <c r="C37" s="134"/>
      <c r="D37" s="134"/>
      <c r="E37" s="73"/>
      <c r="F37" s="87"/>
    </row>
    <row r="38" spans="1:6" x14ac:dyDescent="0.25">
      <c r="A38" s="133"/>
      <c r="B38" s="134"/>
      <c r="C38" s="134"/>
      <c r="D38" s="134"/>
      <c r="E38" s="73"/>
      <c r="F38" s="87"/>
    </row>
    <row r="39" spans="1:6" x14ac:dyDescent="0.25">
      <c r="A39" s="133"/>
      <c r="B39" s="134"/>
      <c r="C39" s="134"/>
      <c r="D39" s="134"/>
      <c r="E39" s="73"/>
      <c r="F39" s="87"/>
    </row>
    <row r="40" spans="1:6" x14ac:dyDescent="0.25">
      <c r="A40" s="133"/>
      <c r="B40" s="134"/>
      <c r="C40" s="134"/>
      <c r="D40" s="134"/>
      <c r="E40" s="73"/>
      <c r="F40" s="87"/>
    </row>
    <row r="41" spans="1:6" x14ac:dyDescent="0.25">
      <c r="A41" s="133"/>
      <c r="B41" s="134"/>
      <c r="C41" s="134"/>
      <c r="D41" s="134"/>
      <c r="E41" s="73"/>
      <c r="F41" s="87"/>
    </row>
    <row r="42" spans="1:6" x14ac:dyDescent="0.25">
      <c r="A42" s="133"/>
      <c r="B42" s="134"/>
      <c r="C42" s="134"/>
      <c r="D42" s="134"/>
      <c r="E42" s="73"/>
      <c r="F42" s="87"/>
    </row>
    <row r="43" spans="1:6" x14ac:dyDescent="0.25">
      <c r="A43" s="133"/>
      <c r="B43" s="134"/>
      <c r="C43" s="134"/>
      <c r="D43" s="134"/>
      <c r="E43" s="73"/>
      <c r="F43" s="87"/>
    </row>
    <row r="44" spans="1:6" x14ac:dyDescent="0.25">
      <c r="A44" s="133"/>
      <c r="B44" s="134"/>
      <c r="C44" s="134"/>
      <c r="D44" s="134"/>
      <c r="E44" s="73"/>
      <c r="F44" s="87"/>
    </row>
    <row r="45" spans="1:6" x14ac:dyDescent="0.25">
      <c r="A45" s="133"/>
      <c r="B45" s="134"/>
      <c r="C45" s="134"/>
      <c r="D45" s="134"/>
      <c r="E45" s="73"/>
      <c r="F45" s="87"/>
    </row>
    <row r="46" spans="1:6" x14ac:dyDescent="0.25">
      <c r="A46" s="133"/>
      <c r="B46" s="134"/>
      <c r="C46" s="134"/>
      <c r="D46" s="134"/>
      <c r="E46" s="73"/>
      <c r="F46" s="87"/>
    </row>
    <row r="47" spans="1:6" x14ac:dyDescent="0.25">
      <c r="A47" s="133"/>
      <c r="B47" s="134"/>
      <c r="C47" s="134"/>
      <c r="D47" s="134"/>
      <c r="E47" s="73"/>
      <c r="F47" s="87"/>
    </row>
    <row r="48" spans="1:6" x14ac:dyDescent="0.25">
      <c r="A48" s="133"/>
      <c r="B48" s="134"/>
      <c r="C48" s="134"/>
      <c r="D48" s="134"/>
      <c r="E48" s="73"/>
      <c r="F48" s="87"/>
    </row>
    <row r="49" spans="1:10" x14ac:dyDescent="0.25">
      <c r="A49" s="133"/>
      <c r="B49" s="134"/>
      <c r="C49" s="134"/>
      <c r="D49" s="134"/>
      <c r="E49" s="73"/>
      <c r="F49" s="87"/>
    </row>
    <row r="50" spans="1:10" x14ac:dyDescent="0.25">
      <c r="A50" s="133"/>
      <c r="B50" s="134"/>
      <c r="C50" s="134"/>
      <c r="D50" s="134"/>
      <c r="E50" s="73"/>
      <c r="F50" s="87"/>
    </row>
    <row r="51" spans="1:10" x14ac:dyDescent="0.25">
      <c r="A51" s="133"/>
      <c r="B51" s="134"/>
      <c r="C51" s="134"/>
      <c r="D51" s="134"/>
      <c r="E51" s="73"/>
      <c r="F51" s="87"/>
    </row>
    <row r="52" spans="1:10" x14ac:dyDescent="0.25">
      <c r="A52" s="133"/>
      <c r="B52" s="134"/>
      <c r="C52" s="134"/>
      <c r="D52" s="134"/>
      <c r="E52" s="73"/>
      <c r="F52" s="87"/>
    </row>
    <row r="53" spans="1:10" x14ac:dyDescent="0.25">
      <c r="A53" s="140" t="s">
        <v>67</v>
      </c>
      <c r="B53" s="141"/>
      <c r="C53" s="141"/>
      <c r="D53" s="141"/>
      <c r="E53" s="141"/>
      <c r="F53" s="94">
        <f>SUM($E$23:$E$52)</f>
        <v>0</v>
      </c>
    </row>
    <row r="54" spans="1:10" ht="13.8" thickBot="1" x14ac:dyDescent="0.3">
      <c r="A54" s="138" t="s">
        <v>56</v>
      </c>
      <c r="B54" s="139"/>
      <c r="C54" s="139"/>
      <c r="D54" s="139"/>
      <c r="E54" s="139"/>
      <c r="F54" s="101">
        <f>SUM($F$53+$F$20)</f>
        <v>0</v>
      </c>
      <c r="G54" s="72">
        <f>$F$54-$F$14</f>
        <v>0</v>
      </c>
      <c r="H54" s="135" t="str">
        <f>IF(G54=0,"Differenz",IF(G54&gt;0,"Std. Überschreitung","Std. Unterschreitung"))</f>
        <v>Differenz</v>
      </c>
      <c r="I54" s="135"/>
    </row>
    <row r="55" spans="1:10" x14ac:dyDescent="0.25">
      <c r="A55" s="60"/>
      <c r="B55" s="60"/>
      <c r="C55" s="3"/>
      <c r="D55" s="117"/>
      <c r="E55" s="117"/>
      <c r="F55" s="117"/>
      <c r="G55" s="72"/>
      <c r="H55" s="135"/>
      <c r="I55" s="135"/>
      <c r="J55" s="74"/>
    </row>
    <row r="56" spans="1:10" x14ac:dyDescent="0.25">
      <c r="A56" s="107"/>
      <c r="B56" s="106"/>
      <c r="C56" s="3" t="s">
        <v>61</v>
      </c>
      <c r="D56" s="117"/>
      <c r="E56" s="117"/>
      <c r="F56" s="117"/>
      <c r="G56" s="72"/>
      <c r="H56" s="135"/>
      <c r="I56" s="135"/>
    </row>
    <row r="57" spans="1:10" x14ac:dyDescent="0.25">
      <c r="A57" s="107" t="s">
        <v>59</v>
      </c>
      <c r="B57" s="106"/>
      <c r="C57" s="106"/>
      <c r="D57" s="117" t="s">
        <v>60</v>
      </c>
      <c r="E57" s="117"/>
      <c r="F57" s="117"/>
      <c r="G57" s="72"/>
      <c r="H57" s="135"/>
      <c r="I57" s="135"/>
    </row>
    <row r="58" spans="1:10" x14ac:dyDescent="0.25">
      <c r="A58" s="137" t="str">
        <f>IF($B$10+$B$11+$F$54&lt;$B$9,"Achtung Unterschreitung Jahresnorm nicht gestattet","")</f>
        <v>Achtung Unterschreitung Jahresnorm nicht gestattet</v>
      </c>
      <c r="B58" s="137"/>
      <c r="C58" s="137"/>
      <c r="D58" s="137"/>
      <c r="E58" s="137"/>
      <c r="F58" s="137"/>
    </row>
    <row r="59" spans="1:10" x14ac:dyDescent="0.25">
      <c r="A59" s="136" t="str">
        <f>IF($B$10+$B$11+$F$54&gt;$B$9,"Achtung Überschreitung Jahresnorm nicht gestattet","")</f>
        <v/>
      </c>
      <c r="B59" s="136"/>
      <c r="C59" s="136"/>
      <c r="D59" s="136"/>
      <c r="E59" s="136"/>
      <c r="F59" s="136"/>
    </row>
    <row r="60" spans="1:10" x14ac:dyDescent="0.25">
      <c r="E60" s="64"/>
    </row>
    <row r="61" spans="1:10" x14ac:dyDescent="0.25">
      <c r="E61" s="64"/>
    </row>
    <row r="62" spans="1:10" x14ac:dyDescent="0.25">
      <c r="E62" s="64"/>
    </row>
    <row r="63" spans="1:10" x14ac:dyDescent="0.25">
      <c r="E63" s="64"/>
    </row>
    <row r="64" spans="1:10" x14ac:dyDescent="0.25">
      <c r="E64" s="64"/>
    </row>
    <row r="65" spans="5:5" x14ac:dyDescent="0.25">
      <c r="E65" s="64"/>
    </row>
    <row r="66" spans="5:5" x14ac:dyDescent="0.25">
      <c r="E66" s="64"/>
    </row>
    <row r="67" spans="5:5" x14ac:dyDescent="0.25">
      <c r="E67" s="64"/>
    </row>
    <row r="68" spans="5:5" x14ac:dyDescent="0.25">
      <c r="E68" s="64"/>
    </row>
    <row r="69" spans="5:5" x14ac:dyDescent="0.25">
      <c r="E69" s="64"/>
    </row>
    <row r="70" spans="5:5" x14ac:dyDescent="0.25">
      <c r="E70" s="64"/>
    </row>
    <row r="71" spans="5:5" x14ac:dyDescent="0.25">
      <c r="E71" s="64"/>
    </row>
    <row r="72" spans="5:5" x14ac:dyDescent="0.25">
      <c r="E72" s="64"/>
    </row>
    <row r="73" spans="5:5" x14ac:dyDescent="0.25">
      <c r="E73" s="64"/>
    </row>
    <row r="74" spans="5:5" x14ac:dyDescent="0.25">
      <c r="E74" s="64"/>
    </row>
    <row r="75" spans="5:5" x14ac:dyDescent="0.25">
      <c r="E75" s="64"/>
    </row>
    <row r="76" spans="5:5" x14ac:dyDescent="0.25">
      <c r="E76" s="64"/>
    </row>
    <row r="77" spans="5:5" x14ac:dyDescent="0.25">
      <c r="E77" s="64"/>
    </row>
    <row r="78" spans="5:5" x14ac:dyDescent="0.25">
      <c r="E78" s="64"/>
    </row>
    <row r="79" spans="5:5" x14ac:dyDescent="0.25">
      <c r="E79" s="64"/>
    </row>
    <row r="80" spans="5:5" x14ac:dyDescent="0.25">
      <c r="E80" s="64"/>
    </row>
    <row r="81" spans="5:5" x14ac:dyDescent="0.25">
      <c r="E81" s="64"/>
    </row>
    <row r="82" spans="5:5" x14ac:dyDescent="0.25">
      <c r="E82" s="64"/>
    </row>
    <row r="83" spans="5:5" x14ac:dyDescent="0.25">
      <c r="E83" s="64"/>
    </row>
    <row r="84" spans="5:5" x14ac:dyDescent="0.25">
      <c r="E84" s="64"/>
    </row>
    <row r="85" spans="5:5" x14ac:dyDescent="0.25">
      <c r="E85" s="64"/>
    </row>
    <row r="86" spans="5:5" x14ac:dyDescent="0.25">
      <c r="E86" s="64"/>
    </row>
    <row r="87" spans="5:5" x14ac:dyDescent="0.25">
      <c r="E87" s="64"/>
    </row>
    <row r="88" spans="5:5" x14ac:dyDescent="0.25">
      <c r="E88" s="64"/>
    </row>
    <row r="89" spans="5:5" x14ac:dyDescent="0.25">
      <c r="E89" s="64"/>
    </row>
    <row r="90" spans="5:5" x14ac:dyDescent="0.25">
      <c r="E90" s="64"/>
    </row>
    <row r="91" spans="5:5" x14ac:dyDescent="0.25">
      <c r="E91" s="64"/>
    </row>
    <row r="92" spans="5:5" x14ac:dyDescent="0.25">
      <c r="E92" s="63"/>
    </row>
    <row r="93" spans="5:5" x14ac:dyDescent="0.25">
      <c r="E93" s="63"/>
    </row>
    <row r="94" spans="5:5" x14ac:dyDescent="0.25">
      <c r="E94" s="63"/>
    </row>
    <row r="95" spans="5:5" x14ac:dyDescent="0.25">
      <c r="E95" s="63"/>
    </row>
    <row r="96" spans="5:5" x14ac:dyDescent="0.25">
      <c r="E96" s="63"/>
    </row>
    <row r="97" spans="5:5" x14ac:dyDescent="0.25">
      <c r="E97" s="63"/>
    </row>
    <row r="98" spans="5:5" x14ac:dyDescent="0.25">
      <c r="E98" s="63"/>
    </row>
    <row r="99" spans="5:5" x14ac:dyDescent="0.25">
      <c r="E99" s="63"/>
    </row>
    <row r="100" spans="5:5" x14ac:dyDescent="0.25">
      <c r="E100" s="63"/>
    </row>
    <row r="101" spans="5:5" x14ac:dyDescent="0.25">
      <c r="E101" s="63"/>
    </row>
    <row r="102" spans="5:5" x14ac:dyDescent="0.25">
      <c r="E102" s="63"/>
    </row>
    <row r="103" spans="5:5" x14ac:dyDescent="0.25">
      <c r="E103" s="63"/>
    </row>
    <row r="104" spans="5:5" x14ac:dyDescent="0.25">
      <c r="E104" s="63"/>
    </row>
    <row r="105" spans="5:5" x14ac:dyDescent="0.25">
      <c r="E105" s="63"/>
    </row>
    <row r="106" spans="5:5" x14ac:dyDescent="0.25">
      <c r="E106" s="63"/>
    </row>
    <row r="107" spans="5:5" x14ac:dyDescent="0.25">
      <c r="E107" s="63"/>
    </row>
    <row r="108" spans="5:5" x14ac:dyDescent="0.25">
      <c r="E108" s="63"/>
    </row>
    <row r="109" spans="5:5" x14ac:dyDescent="0.25">
      <c r="E109" s="63"/>
    </row>
    <row r="110" spans="5:5" x14ac:dyDescent="0.25">
      <c r="E110" s="63"/>
    </row>
    <row r="111" spans="5:5" x14ac:dyDescent="0.25">
      <c r="E111" s="63"/>
    </row>
    <row r="112" spans="5:5" x14ac:dyDescent="0.25">
      <c r="E112" s="63"/>
    </row>
    <row r="113" spans="5:5" x14ac:dyDescent="0.25">
      <c r="E113" s="63"/>
    </row>
    <row r="114" spans="5:5" x14ac:dyDescent="0.25">
      <c r="E114" s="63"/>
    </row>
    <row r="115" spans="5:5" x14ac:dyDescent="0.25">
      <c r="E115" s="63"/>
    </row>
    <row r="116" spans="5:5" x14ac:dyDescent="0.25">
      <c r="E116" s="63"/>
    </row>
    <row r="117" spans="5:5" x14ac:dyDescent="0.25">
      <c r="E117" s="63"/>
    </row>
    <row r="118" spans="5:5" x14ac:dyDescent="0.25">
      <c r="E118" s="63"/>
    </row>
    <row r="119" spans="5:5" x14ac:dyDescent="0.25">
      <c r="E119" s="63"/>
    </row>
    <row r="120" spans="5:5" x14ac:dyDescent="0.25">
      <c r="E120" s="63"/>
    </row>
    <row r="121" spans="5:5" x14ac:dyDescent="0.25">
      <c r="E121" s="63"/>
    </row>
    <row r="122" spans="5:5" x14ac:dyDescent="0.25">
      <c r="E122" s="63"/>
    </row>
    <row r="123" spans="5:5" x14ac:dyDescent="0.25">
      <c r="E123" s="63"/>
    </row>
    <row r="124" spans="5:5" x14ac:dyDescent="0.25">
      <c r="E124" s="63"/>
    </row>
    <row r="125" spans="5:5" x14ac:dyDescent="0.25">
      <c r="E125" s="63"/>
    </row>
    <row r="126" spans="5:5" x14ac:dyDescent="0.25">
      <c r="E126" s="63"/>
    </row>
    <row r="127" spans="5:5" x14ac:dyDescent="0.25">
      <c r="E127" s="63"/>
    </row>
    <row r="128" spans="5:5" x14ac:dyDescent="0.25">
      <c r="E128" s="63"/>
    </row>
    <row r="129" spans="5:5" x14ac:dyDescent="0.25">
      <c r="E129" s="63"/>
    </row>
    <row r="130" spans="5:5" x14ac:dyDescent="0.25">
      <c r="E130" s="63"/>
    </row>
    <row r="131" spans="5:5" x14ac:dyDescent="0.25">
      <c r="E131" s="63"/>
    </row>
    <row r="132" spans="5:5" x14ac:dyDescent="0.25">
      <c r="E132" s="63"/>
    </row>
    <row r="133" spans="5:5" x14ac:dyDescent="0.25">
      <c r="E133" s="63"/>
    </row>
    <row r="134" spans="5:5" x14ac:dyDescent="0.25">
      <c r="E134" s="63"/>
    </row>
    <row r="135" spans="5:5" x14ac:dyDescent="0.25">
      <c r="E135" s="63"/>
    </row>
    <row r="136" spans="5:5" x14ac:dyDescent="0.25">
      <c r="E136" s="63"/>
    </row>
    <row r="137" spans="5:5" x14ac:dyDescent="0.25">
      <c r="E137" s="63"/>
    </row>
    <row r="138" spans="5:5" x14ac:dyDescent="0.25">
      <c r="E138" s="63"/>
    </row>
    <row r="139" spans="5:5" x14ac:dyDescent="0.25">
      <c r="E139" s="63"/>
    </row>
    <row r="140" spans="5:5" x14ac:dyDescent="0.25">
      <c r="E140" s="63"/>
    </row>
    <row r="141" spans="5:5" x14ac:dyDescent="0.25">
      <c r="E141" s="63"/>
    </row>
    <row r="142" spans="5:5" x14ac:dyDescent="0.25">
      <c r="E142" s="63"/>
    </row>
    <row r="143" spans="5:5" x14ac:dyDescent="0.25">
      <c r="E143" s="63"/>
    </row>
    <row r="144" spans="5:5" x14ac:dyDescent="0.25">
      <c r="E144" s="63"/>
    </row>
    <row r="145" spans="5:5" x14ac:dyDescent="0.25">
      <c r="E145" s="63"/>
    </row>
    <row r="146" spans="5:5" x14ac:dyDescent="0.25">
      <c r="E146" s="63"/>
    </row>
    <row r="147" spans="5:5" x14ac:dyDescent="0.25">
      <c r="E147" s="63"/>
    </row>
    <row r="148" spans="5:5" x14ac:dyDescent="0.25">
      <c r="E148" s="63"/>
    </row>
    <row r="149" spans="5:5" x14ac:dyDescent="0.25">
      <c r="E149" s="63"/>
    </row>
    <row r="150" spans="5:5" x14ac:dyDescent="0.25">
      <c r="E150" s="63"/>
    </row>
    <row r="151" spans="5:5" x14ac:dyDescent="0.25">
      <c r="E151" s="63"/>
    </row>
    <row r="152" spans="5:5" x14ac:dyDescent="0.25">
      <c r="E152" s="63"/>
    </row>
    <row r="153" spans="5:5" x14ac:dyDescent="0.25">
      <c r="E153" s="63"/>
    </row>
    <row r="154" spans="5:5" x14ac:dyDescent="0.25">
      <c r="E154" s="63"/>
    </row>
    <row r="155" spans="5:5" x14ac:dyDescent="0.25">
      <c r="E155" s="63"/>
    </row>
    <row r="156" spans="5:5" x14ac:dyDescent="0.25">
      <c r="E156" s="63"/>
    </row>
    <row r="157" spans="5:5" x14ac:dyDescent="0.25">
      <c r="E157" s="63"/>
    </row>
    <row r="158" spans="5:5" x14ac:dyDescent="0.25">
      <c r="E158" s="63"/>
    </row>
    <row r="159" spans="5:5" x14ac:dyDescent="0.25">
      <c r="E159" s="63"/>
    </row>
    <row r="160" spans="5:5" x14ac:dyDescent="0.25">
      <c r="E160" s="63"/>
    </row>
    <row r="161" spans="5:5" x14ac:dyDescent="0.25">
      <c r="E161" s="63"/>
    </row>
    <row r="162" spans="5:5" x14ac:dyDescent="0.25">
      <c r="E162" s="63"/>
    </row>
    <row r="163" spans="5:5" x14ac:dyDescent="0.25">
      <c r="E163" s="63"/>
    </row>
    <row r="164" spans="5:5" x14ac:dyDescent="0.25">
      <c r="E164" s="63"/>
    </row>
    <row r="165" spans="5:5" x14ac:dyDescent="0.25">
      <c r="E165" s="63"/>
    </row>
    <row r="166" spans="5:5" x14ac:dyDescent="0.25">
      <c r="E166" s="63"/>
    </row>
    <row r="167" spans="5:5" x14ac:dyDescent="0.25">
      <c r="E167" s="63"/>
    </row>
    <row r="168" spans="5:5" x14ac:dyDescent="0.25">
      <c r="E168" s="63"/>
    </row>
    <row r="169" spans="5:5" x14ac:dyDescent="0.25">
      <c r="E169" s="63"/>
    </row>
    <row r="170" spans="5:5" x14ac:dyDescent="0.25">
      <c r="E170" s="63"/>
    </row>
    <row r="171" spans="5:5" x14ac:dyDescent="0.25">
      <c r="E171" s="63"/>
    </row>
    <row r="172" spans="5:5" x14ac:dyDescent="0.25">
      <c r="E172" s="63"/>
    </row>
    <row r="173" spans="5:5" x14ac:dyDescent="0.25">
      <c r="E173" s="63"/>
    </row>
  </sheetData>
  <sheetProtection algorithmName="SHA-512" hashValue="JcjBv4yI8eAANScuHy+IR9vAPmCscVwUshdfeE8DOI4D57RxVVBuWBzl4PTKgwt1dRGDatpB8NLsCOOoZSwfIA==" saltValue="q3u7BfGXLvZh8VVDOhfKOw==" spinCount="100000" sheet="1" objects="1" scenarios="1"/>
  <mergeCells count="61">
    <mergeCell ref="A20:C20"/>
    <mergeCell ref="E7:F7"/>
    <mergeCell ref="A19:B19"/>
    <mergeCell ref="C5:D5"/>
    <mergeCell ref="E6:F6"/>
    <mergeCell ref="C9:E9"/>
    <mergeCell ref="A18:B18"/>
    <mergeCell ref="A47:D47"/>
    <mergeCell ref="A48:D48"/>
    <mergeCell ref="A44:D44"/>
    <mergeCell ref="A45:D45"/>
    <mergeCell ref="A22:B22"/>
    <mergeCell ref="A46:D46"/>
    <mergeCell ref="A36:D36"/>
    <mergeCell ref="A37:D37"/>
    <mergeCell ref="A38:D38"/>
    <mergeCell ref="A33:D33"/>
    <mergeCell ref="A34:D34"/>
    <mergeCell ref="A35:D35"/>
    <mergeCell ref="A27:D27"/>
    <mergeCell ref="A28:D28"/>
    <mergeCell ref="A29:D29"/>
    <mergeCell ref="A30:D30"/>
    <mergeCell ref="G1:I1"/>
    <mergeCell ref="G5:H5"/>
    <mergeCell ref="A2:F2"/>
    <mergeCell ref="A1:C1"/>
    <mergeCell ref="A26:D26"/>
    <mergeCell ref="G4:H4"/>
    <mergeCell ref="C8:E8"/>
    <mergeCell ref="G6:K6"/>
    <mergeCell ref="D3:F3"/>
    <mergeCell ref="A23:D23"/>
    <mergeCell ref="A24:D24"/>
    <mergeCell ref="B4:D4"/>
    <mergeCell ref="A25:D25"/>
    <mergeCell ref="A14:E14"/>
    <mergeCell ref="E1:F1"/>
    <mergeCell ref="A16:B16"/>
    <mergeCell ref="A43:D43"/>
    <mergeCell ref="A41:D41"/>
    <mergeCell ref="A42:D42"/>
    <mergeCell ref="A31:D31"/>
    <mergeCell ref="A32:D32"/>
    <mergeCell ref="A39:D39"/>
    <mergeCell ref="A40:D40"/>
    <mergeCell ref="A52:D52"/>
    <mergeCell ref="A49:D49"/>
    <mergeCell ref="A50:D50"/>
    <mergeCell ref="H54:I54"/>
    <mergeCell ref="A59:F59"/>
    <mergeCell ref="D57:F57"/>
    <mergeCell ref="A58:F58"/>
    <mergeCell ref="D56:F56"/>
    <mergeCell ref="H57:I57"/>
    <mergeCell ref="H55:I55"/>
    <mergeCell ref="H56:I56"/>
    <mergeCell ref="D55:F55"/>
    <mergeCell ref="A54:E54"/>
    <mergeCell ref="A51:D51"/>
    <mergeCell ref="A53:E53"/>
  </mergeCells>
  <dataValidations count="3">
    <dataValidation type="list" allowBlank="1" showInputMessage="1" showErrorMessage="1" error="Als Basis dürfen nur 21 oder 22 Stunden eingetragen werden!" sqref="B5" xr:uid="{00000000-0002-0000-0000-000000000000}">
      <formula1>"21,22"</formula1>
    </dataValidation>
    <dataValidation type="list" allowBlank="1" showInputMessage="1" showErrorMessage="1" sqref="B6" xr:uid="{00000000-0002-0000-0000-000001000000}">
      <formula1>"22,21,20,19,18,17,16,15,14,13,12,11,10,9,8,7,6,5,4,3,2,1,"</formula1>
    </dataValidation>
    <dataValidation type="list" allowBlank="1" showInputMessage="1" showErrorMessage="1" sqref="B17" xr:uid="{00000000-0002-0000-0000-000002000000}">
      <formula1>"Ja,Nein"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B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1"/>
  <sheetViews>
    <sheetView tabSelected="1" workbookViewId="0">
      <selection activeCell="C46" sqref="C46"/>
    </sheetView>
  </sheetViews>
  <sheetFormatPr baseColWidth="10" defaultRowHeight="13.2" x14ac:dyDescent="0.25"/>
  <cols>
    <col min="1" max="1" width="11.44140625" style="1" customWidth="1"/>
    <col min="2" max="4" width="9.109375" style="1" bestFit="1" customWidth="1"/>
    <col min="5" max="5" width="7" style="1" bestFit="1" customWidth="1"/>
    <col min="6" max="6" width="8.88671875" style="1" bestFit="1" customWidth="1"/>
    <col min="7" max="7" width="9.109375" style="1" bestFit="1" customWidth="1"/>
    <col min="8" max="8" width="7" style="1" bestFit="1" customWidth="1"/>
    <col min="9" max="9" width="8.88671875" style="1" bestFit="1" customWidth="1"/>
    <col min="10" max="10" width="9.109375" style="1" bestFit="1" customWidth="1"/>
    <col min="11" max="11" width="7" style="1" bestFit="1" customWidth="1"/>
    <col min="12" max="12" width="8.88671875" style="1" bestFit="1" customWidth="1"/>
    <col min="13" max="13" width="9.109375" style="1" bestFit="1" customWidth="1"/>
    <col min="14" max="14" width="7" style="1" bestFit="1" customWidth="1"/>
    <col min="15" max="15" width="8.88671875" style="1" bestFit="1" customWidth="1"/>
  </cols>
  <sheetData>
    <row r="1" spans="1:15" x14ac:dyDescent="0.25">
      <c r="A1" s="60" t="s">
        <v>58</v>
      </c>
      <c r="B1" s="118" t="s">
        <v>68</v>
      </c>
      <c r="C1" s="119"/>
      <c r="D1" s="117" t="s">
        <v>57</v>
      </c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x14ac:dyDescent="0.25">
      <c r="A2" s="123" t="s">
        <v>16</v>
      </c>
      <c r="B2" s="123"/>
      <c r="C2" s="123"/>
      <c r="D2" s="104">
        <v>36</v>
      </c>
      <c r="E2" s="37"/>
      <c r="F2" s="37"/>
      <c r="G2" s="37"/>
      <c r="H2" s="37"/>
      <c r="I2" s="132" t="s">
        <v>69</v>
      </c>
      <c r="J2" s="132"/>
    </row>
    <row r="3" spans="1:15" ht="13.8" thickBot="1" x14ac:dyDescent="0.3">
      <c r="A3" s="3"/>
      <c r="B3" s="3"/>
      <c r="C3" s="3"/>
      <c r="D3" s="37"/>
      <c r="E3" s="37"/>
      <c r="F3" s="37"/>
      <c r="G3" s="37"/>
      <c r="H3" s="37"/>
      <c r="I3" s="37"/>
    </row>
    <row r="4" spans="1:15" ht="13.8" thickBot="1" x14ac:dyDescent="0.3">
      <c r="D4" s="124" t="s">
        <v>32</v>
      </c>
      <c r="E4" s="125"/>
      <c r="F4" s="125"/>
      <c r="G4" s="126">
        <v>30740</v>
      </c>
      <c r="H4" s="127"/>
      <c r="I4" s="69"/>
      <c r="J4" s="124" t="s">
        <v>33</v>
      </c>
      <c r="K4" s="125"/>
      <c r="L4" s="125"/>
      <c r="M4" s="126">
        <v>30742</v>
      </c>
      <c r="N4" s="127"/>
      <c r="O4" s="69"/>
    </row>
    <row r="5" spans="1:15" s="2" customFormat="1" ht="13.5" customHeight="1" thickBot="1" x14ac:dyDescent="0.25">
      <c r="A5" s="12"/>
      <c r="B5" s="13"/>
      <c r="C5" s="13"/>
      <c r="D5" s="128" t="s">
        <v>53</v>
      </c>
      <c r="E5" s="129"/>
      <c r="F5" s="129"/>
      <c r="G5" s="70">
        <f>IF(D2=37,1816,1776)</f>
        <v>1776</v>
      </c>
      <c r="H5" s="70"/>
      <c r="I5" s="71"/>
      <c r="J5" s="128" t="s">
        <v>54</v>
      </c>
      <c r="K5" s="129"/>
      <c r="L5" s="129"/>
      <c r="M5" s="70">
        <f>IF(D2=37,1776,1736)</f>
        <v>1736</v>
      </c>
      <c r="N5" s="70"/>
      <c r="O5" s="71"/>
    </row>
    <row r="6" spans="1:15" s="2" customFormat="1" ht="10.8" thickBot="1" x14ac:dyDescent="0.25">
      <c r="A6" s="130" t="s">
        <v>17</v>
      </c>
      <c r="B6" s="131"/>
      <c r="C6" s="38" t="s">
        <v>15</v>
      </c>
      <c r="D6" s="120" t="s">
        <v>10</v>
      </c>
      <c r="E6" s="121"/>
      <c r="F6" s="122"/>
      <c r="G6" s="120" t="s">
        <v>11</v>
      </c>
      <c r="H6" s="121"/>
      <c r="I6" s="122"/>
      <c r="J6" s="120" t="s">
        <v>10</v>
      </c>
      <c r="K6" s="121"/>
      <c r="L6" s="122"/>
      <c r="M6" s="120" t="s">
        <v>11</v>
      </c>
      <c r="N6" s="121"/>
      <c r="O6" s="122"/>
    </row>
    <row r="7" spans="1:15" s="57" customFormat="1" ht="10.199999999999999" x14ac:dyDescent="0.2">
      <c r="A7" s="39" t="s">
        <v>12</v>
      </c>
      <c r="B7" s="40" t="s">
        <v>6</v>
      </c>
      <c r="C7" s="41" t="s">
        <v>6</v>
      </c>
      <c r="D7" s="29" t="s">
        <v>6</v>
      </c>
      <c r="E7" s="30" t="s">
        <v>2</v>
      </c>
      <c r="F7" s="31" t="s">
        <v>0</v>
      </c>
      <c r="G7" s="29" t="s">
        <v>6</v>
      </c>
      <c r="H7" s="30" t="s">
        <v>2</v>
      </c>
      <c r="I7" s="31" t="s">
        <v>0</v>
      </c>
      <c r="J7" s="29" t="s">
        <v>6</v>
      </c>
      <c r="K7" s="30" t="s">
        <v>2</v>
      </c>
      <c r="L7" s="31" t="s">
        <v>0</v>
      </c>
      <c r="M7" s="29" t="s">
        <v>6</v>
      </c>
      <c r="N7" s="30" t="s">
        <v>2</v>
      </c>
      <c r="O7" s="31" t="s">
        <v>0</v>
      </c>
    </row>
    <row r="8" spans="1:15" s="57" customFormat="1" ht="10.199999999999999" x14ac:dyDescent="0.2">
      <c r="A8" s="19" t="s">
        <v>14</v>
      </c>
      <c r="B8" s="20" t="s">
        <v>7</v>
      </c>
      <c r="C8" s="21" t="s">
        <v>7</v>
      </c>
      <c r="D8" s="18" t="s">
        <v>7</v>
      </c>
      <c r="E8" s="16" t="s">
        <v>3</v>
      </c>
      <c r="F8" s="17" t="s">
        <v>1</v>
      </c>
      <c r="G8" s="18" t="s">
        <v>7</v>
      </c>
      <c r="H8" s="16" t="s">
        <v>3</v>
      </c>
      <c r="I8" s="17" t="s">
        <v>1</v>
      </c>
      <c r="J8" s="18" t="s">
        <v>7</v>
      </c>
      <c r="K8" s="16" t="s">
        <v>3</v>
      </c>
      <c r="L8" s="17" t="s">
        <v>1</v>
      </c>
      <c r="M8" s="18" t="s">
        <v>7</v>
      </c>
      <c r="N8" s="16" t="s">
        <v>3</v>
      </c>
      <c r="O8" s="17" t="s">
        <v>1</v>
      </c>
    </row>
    <row r="9" spans="1:15" s="57" customFormat="1" ht="10.8" thickBot="1" x14ac:dyDescent="0.25">
      <c r="A9" s="22" t="s">
        <v>13</v>
      </c>
      <c r="B9" s="23" t="s">
        <v>8</v>
      </c>
      <c r="C9" s="24" t="s">
        <v>9</v>
      </c>
      <c r="D9" s="32" t="s">
        <v>4</v>
      </c>
      <c r="E9" s="58"/>
      <c r="F9" s="33" t="s">
        <v>5</v>
      </c>
      <c r="G9" s="32" t="s">
        <v>4</v>
      </c>
      <c r="H9" s="58"/>
      <c r="I9" s="33" t="s">
        <v>5</v>
      </c>
      <c r="J9" s="32" t="s">
        <v>4</v>
      </c>
      <c r="K9" s="58"/>
      <c r="L9" s="33" t="s">
        <v>5</v>
      </c>
      <c r="M9" s="32" t="s">
        <v>4</v>
      </c>
      <c r="N9" s="58"/>
      <c r="O9" s="33" t="s">
        <v>5</v>
      </c>
    </row>
    <row r="10" spans="1:15" x14ac:dyDescent="0.25">
      <c r="A10" s="102">
        <v>22</v>
      </c>
      <c r="B10" s="103">
        <f>ROUND(A10*$D$2,0)</f>
        <v>792</v>
      </c>
      <c r="C10" s="26">
        <f>ROUND(B10*5/6,0)</f>
        <v>660</v>
      </c>
      <c r="D10" s="7">
        <f>E10-(B10+C10)</f>
        <v>324</v>
      </c>
      <c r="E10" s="6">
        <f>$G$5</f>
        <v>1776</v>
      </c>
      <c r="F10" s="34">
        <f>ROUND(100/$A$10*A10,2)</f>
        <v>100</v>
      </c>
      <c r="G10" s="7"/>
      <c r="H10" s="6"/>
      <c r="I10" s="8"/>
      <c r="J10" s="7">
        <f>K10-(B10+C10)</f>
        <v>284</v>
      </c>
      <c r="K10" s="6">
        <f>$M$5</f>
        <v>1736</v>
      </c>
      <c r="L10" s="34">
        <f>ROUND(100/$A$10*A10,2)</f>
        <v>100</v>
      </c>
      <c r="M10" s="7"/>
      <c r="N10" s="6"/>
      <c r="O10" s="8"/>
    </row>
    <row r="11" spans="1:15" x14ac:dyDescent="0.25">
      <c r="A11" s="27">
        <v>21</v>
      </c>
      <c r="B11" s="25">
        <f t="shared" ref="B11:B31" si="0">ROUND(A11*$D$2,0)</f>
        <v>756</v>
      </c>
      <c r="C11" s="26">
        <f t="shared" ref="C11:C31" si="1">ROUND(B11*5/6,0)</f>
        <v>630</v>
      </c>
      <c r="D11" s="9">
        <f t="shared" ref="D11:D31" si="2">E11-(B11+C11)</f>
        <v>309</v>
      </c>
      <c r="E11" s="5">
        <f>ROUNDDOWN($E$10/100*F11,0)</f>
        <v>1695</v>
      </c>
      <c r="F11" s="14">
        <f t="shared" ref="F11:F31" si="3">ROUND(100/$A$10*A11,2)</f>
        <v>95.45</v>
      </c>
      <c r="G11" s="9">
        <f>H11-(B11+C11)</f>
        <v>390</v>
      </c>
      <c r="H11" s="5">
        <f>ROUNDDOWN($E$10/100*I11,0)</f>
        <v>1776</v>
      </c>
      <c r="I11" s="14">
        <f>ROUND(100/$A$11*A11,2)</f>
        <v>100</v>
      </c>
      <c r="J11" s="9">
        <f t="shared" ref="J11:J31" si="4">K11-(B11+C11)</f>
        <v>271</v>
      </c>
      <c r="K11" s="5">
        <f>ROUNDDOWN($K$10/100*L11,0)</f>
        <v>1657</v>
      </c>
      <c r="L11" s="14">
        <f t="shared" ref="L11:L31" si="5">ROUND(100/$A$10*A11,2)</f>
        <v>95.45</v>
      </c>
      <c r="M11" s="9">
        <f>N11-(B11+C11)</f>
        <v>350</v>
      </c>
      <c r="N11" s="5">
        <f>ROUNDDOWN($K$10/100*O11,0)</f>
        <v>1736</v>
      </c>
      <c r="O11" s="14">
        <f>ROUND(100/$A$11*A11,2)</f>
        <v>100</v>
      </c>
    </row>
    <row r="12" spans="1:15" x14ac:dyDescent="0.25">
      <c r="A12" s="27">
        <v>20</v>
      </c>
      <c r="B12" s="25">
        <f t="shared" si="0"/>
        <v>720</v>
      </c>
      <c r="C12" s="26">
        <f t="shared" si="1"/>
        <v>600</v>
      </c>
      <c r="D12" s="9">
        <f t="shared" si="2"/>
        <v>294</v>
      </c>
      <c r="E12" s="5">
        <f t="shared" ref="E12:E31" si="6">ROUNDDOWN($E$10/100*F12,0)</f>
        <v>1614</v>
      </c>
      <c r="F12" s="14">
        <f t="shared" si="3"/>
        <v>90.91</v>
      </c>
      <c r="G12" s="9">
        <f t="shared" ref="G12:G31" si="7">H12-(B12+C12)</f>
        <v>371</v>
      </c>
      <c r="H12" s="5">
        <f t="shared" ref="H12:H31" si="8">ROUNDDOWN($E$10/100*I12,0)</f>
        <v>1691</v>
      </c>
      <c r="I12" s="14">
        <f t="shared" ref="I12:I31" si="9">ROUND(100/$A$11*A12,2)</f>
        <v>95.24</v>
      </c>
      <c r="J12" s="9">
        <f t="shared" si="4"/>
        <v>258</v>
      </c>
      <c r="K12" s="5">
        <f t="shared" ref="K12:K31" si="10">ROUNDDOWN($K$10/100*L12,0)</f>
        <v>1578</v>
      </c>
      <c r="L12" s="14">
        <f t="shared" si="5"/>
        <v>90.91</v>
      </c>
      <c r="M12" s="9">
        <f t="shared" ref="M12:M31" si="11">N12-(B12+C12)</f>
        <v>333</v>
      </c>
      <c r="N12" s="5">
        <f>ROUNDDOWN($K$10/100*O12,0)</f>
        <v>1653</v>
      </c>
      <c r="O12" s="14">
        <f t="shared" ref="O12:O31" si="12">ROUND(100/$A$11*A12,2)</f>
        <v>95.24</v>
      </c>
    </row>
    <row r="13" spans="1:15" x14ac:dyDescent="0.25">
      <c r="A13" s="27">
        <v>19</v>
      </c>
      <c r="B13" s="25">
        <f t="shared" si="0"/>
        <v>684</v>
      </c>
      <c r="C13" s="26">
        <f t="shared" si="1"/>
        <v>570</v>
      </c>
      <c r="D13" s="9">
        <f t="shared" si="2"/>
        <v>279</v>
      </c>
      <c r="E13" s="5">
        <f t="shared" si="6"/>
        <v>1533</v>
      </c>
      <c r="F13" s="14">
        <f t="shared" si="3"/>
        <v>86.36</v>
      </c>
      <c r="G13" s="9">
        <f t="shared" si="7"/>
        <v>352</v>
      </c>
      <c r="H13" s="5">
        <f t="shared" si="8"/>
        <v>1606</v>
      </c>
      <c r="I13" s="14">
        <f t="shared" si="9"/>
        <v>90.48</v>
      </c>
      <c r="J13" s="9">
        <f t="shared" si="4"/>
        <v>245</v>
      </c>
      <c r="K13" s="5">
        <f t="shared" si="10"/>
        <v>1499</v>
      </c>
      <c r="L13" s="14">
        <f t="shared" si="5"/>
        <v>86.36</v>
      </c>
      <c r="M13" s="9">
        <f t="shared" si="11"/>
        <v>316</v>
      </c>
      <c r="N13" s="5">
        <f>ROUNDDOWN($K$10/100*O13,0)</f>
        <v>1570</v>
      </c>
      <c r="O13" s="14">
        <f t="shared" si="12"/>
        <v>90.48</v>
      </c>
    </row>
    <row r="14" spans="1:15" x14ac:dyDescent="0.25">
      <c r="A14" s="27">
        <v>18</v>
      </c>
      <c r="B14" s="25">
        <f t="shared" si="0"/>
        <v>648</v>
      </c>
      <c r="C14" s="26">
        <f t="shared" si="1"/>
        <v>540</v>
      </c>
      <c r="D14" s="9">
        <f t="shared" si="2"/>
        <v>265</v>
      </c>
      <c r="E14" s="5">
        <f t="shared" si="6"/>
        <v>1453</v>
      </c>
      <c r="F14" s="14">
        <f t="shared" si="3"/>
        <v>81.819999999999993</v>
      </c>
      <c r="G14" s="9">
        <f t="shared" si="7"/>
        <v>334</v>
      </c>
      <c r="H14" s="5">
        <f t="shared" si="8"/>
        <v>1522</v>
      </c>
      <c r="I14" s="14">
        <f t="shared" si="9"/>
        <v>85.71</v>
      </c>
      <c r="J14" s="9">
        <f t="shared" si="4"/>
        <v>232</v>
      </c>
      <c r="K14" s="5">
        <f t="shared" si="10"/>
        <v>1420</v>
      </c>
      <c r="L14" s="14">
        <f t="shared" si="5"/>
        <v>81.819999999999993</v>
      </c>
      <c r="M14" s="9">
        <f t="shared" si="11"/>
        <v>299</v>
      </c>
      <c r="N14" s="5">
        <f t="shared" ref="N14:N31" si="13">ROUNDDOWN($K$10/100*O14,0)</f>
        <v>1487</v>
      </c>
      <c r="O14" s="14">
        <f t="shared" si="12"/>
        <v>85.71</v>
      </c>
    </row>
    <row r="15" spans="1:15" x14ac:dyDescent="0.25">
      <c r="A15" s="27">
        <v>17</v>
      </c>
      <c r="B15" s="25">
        <f t="shared" si="0"/>
        <v>612</v>
      </c>
      <c r="C15" s="26">
        <f t="shared" si="1"/>
        <v>510</v>
      </c>
      <c r="D15" s="9">
        <f t="shared" si="2"/>
        <v>250</v>
      </c>
      <c r="E15" s="5">
        <f t="shared" si="6"/>
        <v>1372</v>
      </c>
      <c r="F15" s="14">
        <f t="shared" si="3"/>
        <v>77.27</v>
      </c>
      <c r="G15" s="9">
        <f t="shared" si="7"/>
        <v>315</v>
      </c>
      <c r="H15" s="5">
        <f t="shared" si="8"/>
        <v>1437</v>
      </c>
      <c r="I15" s="14">
        <f t="shared" si="9"/>
        <v>80.95</v>
      </c>
      <c r="J15" s="9">
        <f t="shared" si="4"/>
        <v>219</v>
      </c>
      <c r="K15" s="5">
        <f t="shared" si="10"/>
        <v>1341</v>
      </c>
      <c r="L15" s="14">
        <f t="shared" si="5"/>
        <v>77.27</v>
      </c>
      <c r="M15" s="9">
        <f t="shared" si="11"/>
        <v>283</v>
      </c>
      <c r="N15" s="5">
        <f t="shared" si="13"/>
        <v>1405</v>
      </c>
      <c r="O15" s="14">
        <f t="shared" si="12"/>
        <v>80.95</v>
      </c>
    </row>
    <row r="16" spans="1:15" x14ac:dyDescent="0.25">
      <c r="A16" s="27">
        <v>16</v>
      </c>
      <c r="B16" s="25">
        <f t="shared" si="0"/>
        <v>576</v>
      </c>
      <c r="C16" s="26">
        <f t="shared" si="1"/>
        <v>480</v>
      </c>
      <c r="D16" s="9">
        <f t="shared" si="2"/>
        <v>235</v>
      </c>
      <c r="E16" s="5">
        <f t="shared" si="6"/>
        <v>1291</v>
      </c>
      <c r="F16" s="14">
        <f t="shared" si="3"/>
        <v>72.73</v>
      </c>
      <c r="G16" s="9">
        <f t="shared" si="7"/>
        <v>297</v>
      </c>
      <c r="H16" s="5">
        <f t="shared" si="8"/>
        <v>1353</v>
      </c>
      <c r="I16" s="14">
        <f t="shared" si="9"/>
        <v>76.19</v>
      </c>
      <c r="J16" s="9">
        <f t="shared" si="4"/>
        <v>206</v>
      </c>
      <c r="K16" s="5">
        <f t="shared" si="10"/>
        <v>1262</v>
      </c>
      <c r="L16" s="14">
        <f t="shared" si="5"/>
        <v>72.73</v>
      </c>
      <c r="M16" s="9">
        <f t="shared" si="11"/>
        <v>266</v>
      </c>
      <c r="N16" s="5">
        <f t="shared" si="13"/>
        <v>1322</v>
      </c>
      <c r="O16" s="14">
        <f t="shared" si="12"/>
        <v>76.19</v>
      </c>
    </row>
    <row r="17" spans="1:15" x14ac:dyDescent="0.25">
      <c r="A17" s="27">
        <v>15</v>
      </c>
      <c r="B17" s="25">
        <f t="shared" si="0"/>
        <v>540</v>
      </c>
      <c r="C17" s="26">
        <f t="shared" si="1"/>
        <v>450</v>
      </c>
      <c r="D17" s="9">
        <f t="shared" si="2"/>
        <v>220</v>
      </c>
      <c r="E17" s="5">
        <f t="shared" si="6"/>
        <v>1210</v>
      </c>
      <c r="F17" s="14">
        <f t="shared" si="3"/>
        <v>68.180000000000007</v>
      </c>
      <c r="G17" s="9">
        <f t="shared" si="7"/>
        <v>278</v>
      </c>
      <c r="H17" s="5">
        <f t="shared" si="8"/>
        <v>1268</v>
      </c>
      <c r="I17" s="14">
        <f t="shared" si="9"/>
        <v>71.430000000000007</v>
      </c>
      <c r="J17" s="9">
        <f t="shared" si="4"/>
        <v>193</v>
      </c>
      <c r="K17" s="5">
        <f t="shared" si="10"/>
        <v>1183</v>
      </c>
      <c r="L17" s="14">
        <f t="shared" si="5"/>
        <v>68.180000000000007</v>
      </c>
      <c r="M17" s="9">
        <f t="shared" si="11"/>
        <v>250</v>
      </c>
      <c r="N17" s="5">
        <f t="shared" si="13"/>
        <v>1240</v>
      </c>
      <c r="O17" s="14">
        <f t="shared" si="12"/>
        <v>71.430000000000007</v>
      </c>
    </row>
    <row r="18" spans="1:15" x14ac:dyDescent="0.25">
      <c r="A18" s="27">
        <v>14</v>
      </c>
      <c r="B18" s="25">
        <f t="shared" si="0"/>
        <v>504</v>
      </c>
      <c r="C18" s="26">
        <f t="shared" si="1"/>
        <v>420</v>
      </c>
      <c r="D18" s="9">
        <f t="shared" si="2"/>
        <v>206</v>
      </c>
      <c r="E18" s="5">
        <f t="shared" si="6"/>
        <v>1130</v>
      </c>
      <c r="F18" s="14">
        <f t="shared" si="3"/>
        <v>63.64</v>
      </c>
      <c r="G18" s="9">
        <f t="shared" si="7"/>
        <v>260</v>
      </c>
      <c r="H18" s="5">
        <f t="shared" si="8"/>
        <v>1184</v>
      </c>
      <c r="I18" s="14">
        <f t="shared" si="9"/>
        <v>66.67</v>
      </c>
      <c r="J18" s="9">
        <f t="shared" si="4"/>
        <v>180</v>
      </c>
      <c r="K18" s="5">
        <f t="shared" si="10"/>
        <v>1104</v>
      </c>
      <c r="L18" s="14">
        <f t="shared" si="5"/>
        <v>63.64</v>
      </c>
      <c r="M18" s="9">
        <f t="shared" si="11"/>
        <v>233</v>
      </c>
      <c r="N18" s="5">
        <f t="shared" si="13"/>
        <v>1157</v>
      </c>
      <c r="O18" s="14">
        <f t="shared" si="12"/>
        <v>66.67</v>
      </c>
    </row>
    <row r="19" spans="1:15" x14ac:dyDescent="0.25">
      <c r="A19" s="27">
        <v>13</v>
      </c>
      <c r="B19" s="25">
        <f t="shared" si="0"/>
        <v>468</v>
      </c>
      <c r="C19" s="26">
        <f t="shared" si="1"/>
        <v>390</v>
      </c>
      <c r="D19" s="9">
        <f t="shared" si="2"/>
        <v>191</v>
      </c>
      <c r="E19" s="5">
        <f t="shared" si="6"/>
        <v>1049</v>
      </c>
      <c r="F19" s="14">
        <f t="shared" si="3"/>
        <v>59.09</v>
      </c>
      <c r="G19" s="9">
        <f t="shared" si="7"/>
        <v>241</v>
      </c>
      <c r="H19" s="5">
        <f t="shared" si="8"/>
        <v>1099</v>
      </c>
      <c r="I19" s="14">
        <f t="shared" si="9"/>
        <v>61.9</v>
      </c>
      <c r="J19" s="9">
        <f t="shared" si="4"/>
        <v>167</v>
      </c>
      <c r="K19" s="5">
        <f t="shared" si="10"/>
        <v>1025</v>
      </c>
      <c r="L19" s="14">
        <f t="shared" si="5"/>
        <v>59.09</v>
      </c>
      <c r="M19" s="9">
        <f t="shared" si="11"/>
        <v>216</v>
      </c>
      <c r="N19" s="5">
        <f t="shared" si="13"/>
        <v>1074</v>
      </c>
      <c r="O19" s="14">
        <f t="shared" si="12"/>
        <v>61.9</v>
      </c>
    </row>
    <row r="20" spans="1:15" x14ac:dyDescent="0.25">
      <c r="A20" s="27">
        <v>12</v>
      </c>
      <c r="B20" s="25">
        <f t="shared" si="0"/>
        <v>432</v>
      </c>
      <c r="C20" s="26">
        <f t="shared" si="1"/>
        <v>360</v>
      </c>
      <c r="D20" s="9">
        <f t="shared" si="2"/>
        <v>176</v>
      </c>
      <c r="E20" s="5">
        <f t="shared" si="6"/>
        <v>968</v>
      </c>
      <c r="F20" s="14">
        <f t="shared" si="3"/>
        <v>54.55</v>
      </c>
      <c r="G20" s="9">
        <f t="shared" si="7"/>
        <v>222</v>
      </c>
      <c r="H20" s="5">
        <f t="shared" si="8"/>
        <v>1014</v>
      </c>
      <c r="I20" s="14">
        <f t="shared" si="9"/>
        <v>57.14</v>
      </c>
      <c r="J20" s="9">
        <f t="shared" si="4"/>
        <v>154</v>
      </c>
      <c r="K20" s="5">
        <f t="shared" si="10"/>
        <v>946</v>
      </c>
      <c r="L20" s="14">
        <f t="shared" si="5"/>
        <v>54.55</v>
      </c>
      <c r="M20" s="9">
        <f t="shared" si="11"/>
        <v>199</v>
      </c>
      <c r="N20" s="5">
        <f t="shared" si="13"/>
        <v>991</v>
      </c>
      <c r="O20" s="14">
        <f t="shared" si="12"/>
        <v>57.14</v>
      </c>
    </row>
    <row r="21" spans="1:15" x14ac:dyDescent="0.25">
      <c r="A21" s="27">
        <v>11</v>
      </c>
      <c r="B21" s="25">
        <f t="shared" si="0"/>
        <v>396</v>
      </c>
      <c r="C21" s="26">
        <f t="shared" si="1"/>
        <v>330</v>
      </c>
      <c r="D21" s="9">
        <f t="shared" si="2"/>
        <v>162</v>
      </c>
      <c r="E21" s="5">
        <f t="shared" si="6"/>
        <v>888</v>
      </c>
      <c r="F21" s="14">
        <f t="shared" si="3"/>
        <v>50</v>
      </c>
      <c r="G21" s="9">
        <f t="shared" si="7"/>
        <v>204</v>
      </c>
      <c r="H21" s="5">
        <f t="shared" si="8"/>
        <v>930</v>
      </c>
      <c r="I21" s="14">
        <f t="shared" si="9"/>
        <v>52.38</v>
      </c>
      <c r="J21" s="9">
        <f t="shared" si="4"/>
        <v>142</v>
      </c>
      <c r="K21" s="5">
        <f t="shared" si="10"/>
        <v>868</v>
      </c>
      <c r="L21" s="14">
        <f t="shared" si="5"/>
        <v>50</v>
      </c>
      <c r="M21" s="9">
        <f t="shared" si="11"/>
        <v>183</v>
      </c>
      <c r="N21" s="5">
        <f t="shared" si="13"/>
        <v>909</v>
      </c>
      <c r="O21" s="14">
        <f t="shared" si="12"/>
        <v>52.38</v>
      </c>
    </row>
    <row r="22" spans="1:15" x14ac:dyDescent="0.25">
      <c r="A22" s="27">
        <v>10</v>
      </c>
      <c r="B22" s="25">
        <f t="shared" si="0"/>
        <v>360</v>
      </c>
      <c r="C22" s="26">
        <f t="shared" si="1"/>
        <v>300</v>
      </c>
      <c r="D22" s="9">
        <f t="shared" si="2"/>
        <v>147</v>
      </c>
      <c r="E22" s="5">
        <f t="shared" si="6"/>
        <v>807</v>
      </c>
      <c r="F22" s="14">
        <f t="shared" si="3"/>
        <v>45.45</v>
      </c>
      <c r="G22" s="9">
        <f t="shared" si="7"/>
        <v>185</v>
      </c>
      <c r="H22" s="5">
        <f t="shared" si="8"/>
        <v>845</v>
      </c>
      <c r="I22" s="14">
        <f t="shared" si="9"/>
        <v>47.62</v>
      </c>
      <c r="J22" s="9">
        <f t="shared" si="4"/>
        <v>129</v>
      </c>
      <c r="K22" s="5">
        <f t="shared" si="10"/>
        <v>789</v>
      </c>
      <c r="L22" s="14">
        <f t="shared" si="5"/>
        <v>45.45</v>
      </c>
      <c r="M22" s="9">
        <f t="shared" si="11"/>
        <v>166</v>
      </c>
      <c r="N22" s="5">
        <f t="shared" si="13"/>
        <v>826</v>
      </c>
      <c r="O22" s="14">
        <f t="shared" si="12"/>
        <v>47.62</v>
      </c>
    </row>
    <row r="23" spans="1:15" x14ac:dyDescent="0.25">
      <c r="A23" s="27">
        <v>9</v>
      </c>
      <c r="B23" s="25">
        <f t="shared" si="0"/>
        <v>324</v>
      </c>
      <c r="C23" s="26">
        <f t="shared" si="1"/>
        <v>270</v>
      </c>
      <c r="D23" s="9">
        <f t="shared" si="2"/>
        <v>132</v>
      </c>
      <c r="E23" s="5">
        <f t="shared" si="6"/>
        <v>726</v>
      </c>
      <c r="F23" s="14">
        <f t="shared" si="3"/>
        <v>40.909999999999997</v>
      </c>
      <c r="G23" s="9">
        <f t="shared" si="7"/>
        <v>167</v>
      </c>
      <c r="H23" s="5">
        <f t="shared" si="8"/>
        <v>761</v>
      </c>
      <c r="I23" s="14">
        <f t="shared" si="9"/>
        <v>42.86</v>
      </c>
      <c r="J23" s="9">
        <f t="shared" si="4"/>
        <v>116</v>
      </c>
      <c r="K23" s="5">
        <f t="shared" si="10"/>
        <v>710</v>
      </c>
      <c r="L23" s="14">
        <f t="shared" si="5"/>
        <v>40.909999999999997</v>
      </c>
      <c r="M23" s="9">
        <f t="shared" si="11"/>
        <v>150</v>
      </c>
      <c r="N23" s="5">
        <f t="shared" si="13"/>
        <v>744</v>
      </c>
      <c r="O23" s="14">
        <f t="shared" si="12"/>
        <v>42.86</v>
      </c>
    </row>
    <row r="24" spans="1:15" x14ac:dyDescent="0.25">
      <c r="A24" s="27">
        <v>8</v>
      </c>
      <c r="B24" s="25">
        <f t="shared" si="0"/>
        <v>288</v>
      </c>
      <c r="C24" s="26">
        <f t="shared" si="1"/>
        <v>240</v>
      </c>
      <c r="D24" s="9">
        <f t="shared" si="2"/>
        <v>117</v>
      </c>
      <c r="E24" s="5">
        <f t="shared" si="6"/>
        <v>645</v>
      </c>
      <c r="F24" s="14">
        <f t="shared" si="3"/>
        <v>36.36</v>
      </c>
      <c r="G24" s="9">
        <f t="shared" si="7"/>
        <v>148</v>
      </c>
      <c r="H24" s="5">
        <f t="shared" si="8"/>
        <v>676</v>
      </c>
      <c r="I24" s="14">
        <f t="shared" si="9"/>
        <v>38.1</v>
      </c>
      <c r="J24" s="9">
        <f t="shared" si="4"/>
        <v>103</v>
      </c>
      <c r="K24" s="5">
        <f t="shared" si="10"/>
        <v>631</v>
      </c>
      <c r="L24" s="14">
        <f t="shared" si="5"/>
        <v>36.36</v>
      </c>
      <c r="M24" s="9">
        <f t="shared" si="11"/>
        <v>133</v>
      </c>
      <c r="N24" s="5">
        <f t="shared" si="13"/>
        <v>661</v>
      </c>
      <c r="O24" s="14">
        <f t="shared" si="12"/>
        <v>38.1</v>
      </c>
    </row>
    <row r="25" spans="1:15" x14ac:dyDescent="0.25">
      <c r="A25" s="27">
        <v>7</v>
      </c>
      <c r="B25" s="25">
        <f t="shared" si="0"/>
        <v>252</v>
      </c>
      <c r="C25" s="26">
        <f t="shared" si="1"/>
        <v>210</v>
      </c>
      <c r="D25" s="9">
        <f t="shared" si="2"/>
        <v>103</v>
      </c>
      <c r="E25" s="5">
        <f t="shared" si="6"/>
        <v>565</v>
      </c>
      <c r="F25" s="14">
        <f t="shared" si="3"/>
        <v>31.82</v>
      </c>
      <c r="G25" s="9">
        <f t="shared" si="7"/>
        <v>129</v>
      </c>
      <c r="H25" s="5">
        <f t="shared" si="8"/>
        <v>591</v>
      </c>
      <c r="I25" s="14">
        <f t="shared" si="9"/>
        <v>33.33</v>
      </c>
      <c r="J25" s="9">
        <f t="shared" si="4"/>
        <v>90</v>
      </c>
      <c r="K25" s="5">
        <f t="shared" si="10"/>
        <v>552</v>
      </c>
      <c r="L25" s="14">
        <f t="shared" si="5"/>
        <v>31.82</v>
      </c>
      <c r="M25" s="9">
        <f t="shared" si="11"/>
        <v>116</v>
      </c>
      <c r="N25" s="5">
        <f t="shared" si="13"/>
        <v>578</v>
      </c>
      <c r="O25" s="14">
        <f t="shared" si="12"/>
        <v>33.33</v>
      </c>
    </row>
    <row r="26" spans="1:15" x14ac:dyDescent="0.25">
      <c r="A26" s="27">
        <v>6</v>
      </c>
      <c r="B26" s="25">
        <f t="shared" si="0"/>
        <v>216</v>
      </c>
      <c r="C26" s="26">
        <f t="shared" si="1"/>
        <v>180</v>
      </c>
      <c r="D26" s="9">
        <f t="shared" si="2"/>
        <v>88</v>
      </c>
      <c r="E26" s="5">
        <f t="shared" si="6"/>
        <v>484</v>
      </c>
      <c r="F26" s="14">
        <f t="shared" si="3"/>
        <v>27.27</v>
      </c>
      <c r="G26" s="9">
        <f t="shared" si="7"/>
        <v>111</v>
      </c>
      <c r="H26" s="5">
        <f t="shared" si="8"/>
        <v>507</v>
      </c>
      <c r="I26" s="14">
        <f t="shared" si="9"/>
        <v>28.57</v>
      </c>
      <c r="J26" s="9">
        <f t="shared" si="4"/>
        <v>77</v>
      </c>
      <c r="K26" s="5">
        <f t="shared" si="10"/>
        <v>473</v>
      </c>
      <c r="L26" s="14">
        <f t="shared" si="5"/>
        <v>27.27</v>
      </c>
      <c r="M26" s="9">
        <f t="shared" si="11"/>
        <v>99</v>
      </c>
      <c r="N26" s="5">
        <f t="shared" si="13"/>
        <v>495</v>
      </c>
      <c r="O26" s="14">
        <f t="shared" si="12"/>
        <v>28.57</v>
      </c>
    </row>
    <row r="27" spans="1:15" x14ac:dyDescent="0.25">
      <c r="A27" s="27">
        <v>5</v>
      </c>
      <c r="B27" s="25">
        <f t="shared" si="0"/>
        <v>180</v>
      </c>
      <c r="C27" s="26">
        <f t="shared" si="1"/>
        <v>150</v>
      </c>
      <c r="D27" s="9">
        <f t="shared" si="2"/>
        <v>73</v>
      </c>
      <c r="E27" s="5">
        <f t="shared" si="6"/>
        <v>403</v>
      </c>
      <c r="F27" s="14">
        <f t="shared" si="3"/>
        <v>22.73</v>
      </c>
      <c r="G27" s="9">
        <f t="shared" si="7"/>
        <v>92</v>
      </c>
      <c r="H27" s="5">
        <f t="shared" si="8"/>
        <v>422</v>
      </c>
      <c r="I27" s="14">
        <f t="shared" si="9"/>
        <v>23.81</v>
      </c>
      <c r="J27" s="9">
        <f t="shared" si="4"/>
        <v>64</v>
      </c>
      <c r="K27" s="5">
        <f t="shared" si="10"/>
        <v>394</v>
      </c>
      <c r="L27" s="14">
        <f t="shared" si="5"/>
        <v>22.73</v>
      </c>
      <c r="M27" s="9">
        <f t="shared" si="11"/>
        <v>83</v>
      </c>
      <c r="N27" s="5">
        <f t="shared" si="13"/>
        <v>413</v>
      </c>
      <c r="O27" s="14">
        <f t="shared" si="12"/>
        <v>23.81</v>
      </c>
    </row>
    <row r="28" spans="1:15" x14ac:dyDescent="0.25">
      <c r="A28" s="27">
        <v>4</v>
      </c>
      <c r="B28" s="25">
        <f t="shared" si="0"/>
        <v>144</v>
      </c>
      <c r="C28" s="26">
        <f t="shared" si="1"/>
        <v>120</v>
      </c>
      <c r="D28" s="9">
        <f t="shared" si="2"/>
        <v>58</v>
      </c>
      <c r="E28" s="5">
        <f t="shared" si="6"/>
        <v>322</v>
      </c>
      <c r="F28" s="14">
        <f t="shared" si="3"/>
        <v>18.18</v>
      </c>
      <c r="G28" s="9">
        <f t="shared" si="7"/>
        <v>74</v>
      </c>
      <c r="H28" s="5">
        <f t="shared" si="8"/>
        <v>338</v>
      </c>
      <c r="I28" s="14">
        <f t="shared" si="9"/>
        <v>19.05</v>
      </c>
      <c r="J28" s="9">
        <f t="shared" si="4"/>
        <v>51</v>
      </c>
      <c r="K28" s="5">
        <f t="shared" si="10"/>
        <v>315</v>
      </c>
      <c r="L28" s="14">
        <f t="shared" si="5"/>
        <v>18.18</v>
      </c>
      <c r="M28" s="9">
        <f t="shared" si="11"/>
        <v>66</v>
      </c>
      <c r="N28" s="5">
        <f t="shared" si="13"/>
        <v>330</v>
      </c>
      <c r="O28" s="14">
        <f t="shared" si="12"/>
        <v>19.05</v>
      </c>
    </row>
    <row r="29" spans="1:15" x14ac:dyDescent="0.25">
      <c r="A29" s="27">
        <v>3</v>
      </c>
      <c r="B29" s="25">
        <f t="shared" si="0"/>
        <v>108</v>
      </c>
      <c r="C29" s="26">
        <f t="shared" si="1"/>
        <v>90</v>
      </c>
      <c r="D29" s="9">
        <f t="shared" si="2"/>
        <v>44</v>
      </c>
      <c r="E29" s="5">
        <f t="shared" si="6"/>
        <v>242</v>
      </c>
      <c r="F29" s="14">
        <f t="shared" si="3"/>
        <v>13.64</v>
      </c>
      <c r="G29" s="9">
        <f t="shared" si="7"/>
        <v>55</v>
      </c>
      <c r="H29" s="5">
        <f t="shared" si="8"/>
        <v>253</v>
      </c>
      <c r="I29" s="14">
        <f t="shared" si="9"/>
        <v>14.29</v>
      </c>
      <c r="J29" s="9">
        <f t="shared" si="4"/>
        <v>38</v>
      </c>
      <c r="K29" s="5">
        <f t="shared" si="10"/>
        <v>236</v>
      </c>
      <c r="L29" s="14">
        <f t="shared" si="5"/>
        <v>13.64</v>
      </c>
      <c r="M29" s="9">
        <f t="shared" si="11"/>
        <v>50</v>
      </c>
      <c r="N29" s="5">
        <f t="shared" si="13"/>
        <v>248</v>
      </c>
      <c r="O29" s="14">
        <f t="shared" si="12"/>
        <v>14.29</v>
      </c>
    </row>
    <row r="30" spans="1:15" x14ac:dyDescent="0.25">
      <c r="A30" s="27">
        <v>2</v>
      </c>
      <c r="B30" s="25">
        <f t="shared" si="0"/>
        <v>72</v>
      </c>
      <c r="C30" s="26">
        <f t="shared" si="1"/>
        <v>60</v>
      </c>
      <c r="D30" s="9">
        <f t="shared" si="2"/>
        <v>29</v>
      </c>
      <c r="E30" s="5">
        <f t="shared" si="6"/>
        <v>161</v>
      </c>
      <c r="F30" s="14">
        <f t="shared" si="3"/>
        <v>9.09</v>
      </c>
      <c r="G30" s="9">
        <f t="shared" si="7"/>
        <v>37</v>
      </c>
      <c r="H30" s="5">
        <f t="shared" si="8"/>
        <v>169</v>
      </c>
      <c r="I30" s="14">
        <f t="shared" si="9"/>
        <v>9.52</v>
      </c>
      <c r="J30" s="9">
        <f t="shared" si="4"/>
        <v>25</v>
      </c>
      <c r="K30" s="5">
        <f t="shared" si="10"/>
        <v>157</v>
      </c>
      <c r="L30" s="14">
        <f t="shared" si="5"/>
        <v>9.09</v>
      </c>
      <c r="M30" s="9">
        <f t="shared" si="11"/>
        <v>33</v>
      </c>
      <c r="N30" s="5">
        <f t="shared" si="13"/>
        <v>165</v>
      </c>
      <c r="O30" s="14">
        <f t="shared" si="12"/>
        <v>9.52</v>
      </c>
    </row>
    <row r="31" spans="1:15" ht="13.8" thickBot="1" x14ac:dyDescent="0.3">
      <c r="A31" s="28">
        <v>1</v>
      </c>
      <c r="B31" s="35">
        <f t="shared" si="0"/>
        <v>36</v>
      </c>
      <c r="C31" s="36">
        <f t="shared" si="1"/>
        <v>30</v>
      </c>
      <c r="D31" s="10">
        <f t="shared" si="2"/>
        <v>14</v>
      </c>
      <c r="E31" s="11">
        <f t="shared" si="6"/>
        <v>80</v>
      </c>
      <c r="F31" s="15">
        <f t="shared" si="3"/>
        <v>4.55</v>
      </c>
      <c r="G31" s="10">
        <f t="shared" si="7"/>
        <v>18</v>
      </c>
      <c r="H31" s="11">
        <f t="shared" si="8"/>
        <v>84</v>
      </c>
      <c r="I31" s="15">
        <f t="shared" si="9"/>
        <v>4.76</v>
      </c>
      <c r="J31" s="10">
        <f t="shared" si="4"/>
        <v>12</v>
      </c>
      <c r="K31" s="11">
        <f t="shared" si="10"/>
        <v>78</v>
      </c>
      <c r="L31" s="15">
        <f t="shared" si="5"/>
        <v>4.55</v>
      </c>
      <c r="M31" s="10">
        <f t="shared" si="11"/>
        <v>16</v>
      </c>
      <c r="N31" s="11">
        <f t="shared" si="13"/>
        <v>82</v>
      </c>
      <c r="O31" s="15">
        <f t="shared" si="12"/>
        <v>4.76</v>
      </c>
    </row>
  </sheetData>
  <sheetProtection algorithmName="SHA-512" hashValue="HiEyKfl36NDLgaMbiItnVbvABp0Y173pmlfLcFjunN6o63U/ZwHd7jN6VGWpSjWzfEvllG7Bl3L8JXbPcFQqnA==" saltValue="DBaZ8SjW4VQPw9SnZHRUAA==" spinCount="100000" sheet="1" objects="1" scenarios="1"/>
  <mergeCells count="15">
    <mergeCell ref="D1:O1"/>
    <mergeCell ref="B1:C1"/>
    <mergeCell ref="M6:O6"/>
    <mergeCell ref="A2:C2"/>
    <mergeCell ref="D4:F4"/>
    <mergeCell ref="G4:H4"/>
    <mergeCell ref="J4:L4"/>
    <mergeCell ref="M4:N4"/>
    <mergeCell ref="D5:F5"/>
    <mergeCell ref="J5:L5"/>
    <mergeCell ref="A6:B6"/>
    <mergeCell ref="D6:F6"/>
    <mergeCell ref="G6:I6"/>
    <mergeCell ref="J6:L6"/>
    <mergeCell ref="I2:J2"/>
  </mergeCells>
  <dataValidations count="2">
    <dataValidation type="list" allowBlank="1" showInputMessage="1" showErrorMessage="1" sqref="D2" xr:uid="{00000000-0002-0000-0100-000000000000}">
      <formula1>"36,37"</formula1>
    </dataValidation>
    <dataValidation type="list" allowBlank="1" showInputMessage="1" showErrorMessage="1" sqref="B1:C1" xr:uid="{00000000-0002-0000-0100-000001000000}">
      <formula1>"2023/2024,2024/2025,2025/2026,2026/2027,2027/2028,2028/2029,2029/2030,2030/2031,2031/2032,"</formula1>
    </dataValidation>
  </dataValidations>
  <pageMargins left="0.7" right="0.7" top="0.78740157499999996" bottom="0.78740157499999996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workbookViewId="0">
      <selection activeCell="E2" sqref="E2:F2"/>
    </sheetView>
  </sheetViews>
  <sheetFormatPr baseColWidth="10" defaultRowHeight="13.2" x14ac:dyDescent="0.25"/>
  <cols>
    <col min="1" max="1" width="9.88671875" style="1" bestFit="1" customWidth="1"/>
    <col min="2" max="2" width="8.88671875" style="1" bestFit="1" customWidth="1"/>
    <col min="3" max="6" width="12.6640625" style="1" customWidth="1"/>
    <col min="7" max="7" width="8.88671875" style="1" bestFit="1" customWidth="1"/>
    <col min="8" max="9" width="12.6640625" style="1" customWidth="1"/>
    <col min="10" max="11" width="12.6640625" bestFit="1" customWidth="1"/>
    <col min="257" max="257" width="9.88671875" bestFit="1" customWidth="1"/>
    <col min="258" max="258" width="8.88671875" bestFit="1" customWidth="1"/>
    <col min="259" max="262" width="12.6640625" customWidth="1"/>
    <col min="263" max="263" width="8.88671875" bestFit="1" customWidth="1"/>
    <col min="264" max="265" width="12.6640625" customWidth="1"/>
    <col min="266" max="267" width="12.6640625" bestFit="1" customWidth="1"/>
    <col min="513" max="513" width="9.88671875" bestFit="1" customWidth="1"/>
    <col min="514" max="514" width="8.88671875" bestFit="1" customWidth="1"/>
    <col min="515" max="518" width="12.6640625" customWidth="1"/>
    <col min="519" max="519" width="8.88671875" bestFit="1" customWidth="1"/>
    <col min="520" max="521" width="12.6640625" customWidth="1"/>
    <col min="522" max="523" width="12.6640625" bestFit="1" customWidth="1"/>
    <col min="769" max="769" width="9.88671875" bestFit="1" customWidth="1"/>
    <col min="770" max="770" width="8.88671875" bestFit="1" customWidth="1"/>
    <col min="771" max="774" width="12.6640625" customWidth="1"/>
    <col min="775" max="775" width="8.88671875" bestFit="1" customWidth="1"/>
    <col min="776" max="777" width="12.6640625" customWidth="1"/>
    <col min="778" max="779" width="12.6640625" bestFit="1" customWidth="1"/>
    <col min="1025" max="1025" width="9.88671875" bestFit="1" customWidth="1"/>
    <col min="1026" max="1026" width="8.88671875" bestFit="1" customWidth="1"/>
    <col min="1027" max="1030" width="12.6640625" customWidth="1"/>
    <col min="1031" max="1031" width="8.88671875" bestFit="1" customWidth="1"/>
    <col min="1032" max="1033" width="12.6640625" customWidth="1"/>
    <col min="1034" max="1035" width="12.6640625" bestFit="1" customWidth="1"/>
    <col min="1281" max="1281" width="9.88671875" bestFit="1" customWidth="1"/>
    <col min="1282" max="1282" width="8.88671875" bestFit="1" customWidth="1"/>
    <col min="1283" max="1286" width="12.6640625" customWidth="1"/>
    <col min="1287" max="1287" width="8.88671875" bestFit="1" customWidth="1"/>
    <col min="1288" max="1289" width="12.6640625" customWidth="1"/>
    <col min="1290" max="1291" width="12.6640625" bestFit="1" customWidth="1"/>
    <col min="1537" max="1537" width="9.88671875" bestFit="1" customWidth="1"/>
    <col min="1538" max="1538" width="8.88671875" bestFit="1" customWidth="1"/>
    <col min="1539" max="1542" width="12.6640625" customWidth="1"/>
    <col min="1543" max="1543" width="8.88671875" bestFit="1" customWidth="1"/>
    <col min="1544" max="1545" width="12.6640625" customWidth="1"/>
    <col min="1546" max="1547" width="12.6640625" bestFit="1" customWidth="1"/>
    <col min="1793" max="1793" width="9.88671875" bestFit="1" customWidth="1"/>
    <col min="1794" max="1794" width="8.88671875" bestFit="1" customWidth="1"/>
    <col min="1795" max="1798" width="12.6640625" customWidth="1"/>
    <col min="1799" max="1799" width="8.88671875" bestFit="1" customWidth="1"/>
    <col min="1800" max="1801" width="12.6640625" customWidth="1"/>
    <col min="1802" max="1803" width="12.6640625" bestFit="1" customWidth="1"/>
    <col min="2049" max="2049" width="9.88671875" bestFit="1" customWidth="1"/>
    <col min="2050" max="2050" width="8.88671875" bestFit="1" customWidth="1"/>
    <col min="2051" max="2054" width="12.6640625" customWidth="1"/>
    <col min="2055" max="2055" width="8.88671875" bestFit="1" customWidth="1"/>
    <col min="2056" max="2057" width="12.6640625" customWidth="1"/>
    <col min="2058" max="2059" width="12.6640625" bestFit="1" customWidth="1"/>
    <col min="2305" max="2305" width="9.88671875" bestFit="1" customWidth="1"/>
    <col min="2306" max="2306" width="8.88671875" bestFit="1" customWidth="1"/>
    <col min="2307" max="2310" width="12.6640625" customWidth="1"/>
    <col min="2311" max="2311" width="8.88671875" bestFit="1" customWidth="1"/>
    <col min="2312" max="2313" width="12.6640625" customWidth="1"/>
    <col min="2314" max="2315" width="12.6640625" bestFit="1" customWidth="1"/>
    <col min="2561" max="2561" width="9.88671875" bestFit="1" customWidth="1"/>
    <col min="2562" max="2562" width="8.88671875" bestFit="1" customWidth="1"/>
    <col min="2563" max="2566" width="12.6640625" customWidth="1"/>
    <col min="2567" max="2567" width="8.88671875" bestFit="1" customWidth="1"/>
    <col min="2568" max="2569" width="12.6640625" customWidth="1"/>
    <col min="2570" max="2571" width="12.6640625" bestFit="1" customWidth="1"/>
    <col min="2817" max="2817" width="9.88671875" bestFit="1" customWidth="1"/>
    <col min="2818" max="2818" width="8.88671875" bestFit="1" customWidth="1"/>
    <col min="2819" max="2822" width="12.6640625" customWidth="1"/>
    <col min="2823" max="2823" width="8.88671875" bestFit="1" customWidth="1"/>
    <col min="2824" max="2825" width="12.6640625" customWidth="1"/>
    <col min="2826" max="2827" width="12.6640625" bestFit="1" customWidth="1"/>
    <col min="3073" max="3073" width="9.88671875" bestFit="1" customWidth="1"/>
    <col min="3074" max="3074" width="8.88671875" bestFit="1" customWidth="1"/>
    <col min="3075" max="3078" width="12.6640625" customWidth="1"/>
    <col min="3079" max="3079" width="8.88671875" bestFit="1" customWidth="1"/>
    <col min="3080" max="3081" width="12.6640625" customWidth="1"/>
    <col min="3082" max="3083" width="12.6640625" bestFit="1" customWidth="1"/>
    <col min="3329" max="3329" width="9.88671875" bestFit="1" customWidth="1"/>
    <col min="3330" max="3330" width="8.88671875" bestFit="1" customWidth="1"/>
    <col min="3331" max="3334" width="12.6640625" customWidth="1"/>
    <col min="3335" max="3335" width="8.88671875" bestFit="1" customWidth="1"/>
    <col min="3336" max="3337" width="12.6640625" customWidth="1"/>
    <col min="3338" max="3339" width="12.6640625" bestFit="1" customWidth="1"/>
    <col min="3585" max="3585" width="9.88671875" bestFit="1" customWidth="1"/>
    <col min="3586" max="3586" width="8.88671875" bestFit="1" customWidth="1"/>
    <col min="3587" max="3590" width="12.6640625" customWidth="1"/>
    <col min="3591" max="3591" width="8.88671875" bestFit="1" customWidth="1"/>
    <col min="3592" max="3593" width="12.6640625" customWidth="1"/>
    <col min="3594" max="3595" width="12.6640625" bestFit="1" customWidth="1"/>
    <col min="3841" max="3841" width="9.88671875" bestFit="1" customWidth="1"/>
    <col min="3842" max="3842" width="8.88671875" bestFit="1" customWidth="1"/>
    <col min="3843" max="3846" width="12.6640625" customWidth="1"/>
    <col min="3847" max="3847" width="8.88671875" bestFit="1" customWidth="1"/>
    <col min="3848" max="3849" width="12.6640625" customWidth="1"/>
    <col min="3850" max="3851" width="12.6640625" bestFit="1" customWidth="1"/>
    <col min="4097" max="4097" width="9.88671875" bestFit="1" customWidth="1"/>
    <col min="4098" max="4098" width="8.88671875" bestFit="1" customWidth="1"/>
    <col min="4099" max="4102" width="12.6640625" customWidth="1"/>
    <col min="4103" max="4103" width="8.88671875" bestFit="1" customWidth="1"/>
    <col min="4104" max="4105" width="12.6640625" customWidth="1"/>
    <col min="4106" max="4107" width="12.6640625" bestFit="1" customWidth="1"/>
    <col min="4353" max="4353" width="9.88671875" bestFit="1" customWidth="1"/>
    <col min="4354" max="4354" width="8.88671875" bestFit="1" customWidth="1"/>
    <col min="4355" max="4358" width="12.6640625" customWidth="1"/>
    <col min="4359" max="4359" width="8.88671875" bestFit="1" customWidth="1"/>
    <col min="4360" max="4361" width="12.6640625" customWidth="1"/>
    <col min="4362" max="4363" width="12.6640625" bestFit="1" customWidth="1"/>
    <col min="4609" max="4609" width="9.88671875" bestFit="1" customWidth="1"/>
    <col min="4610" max="4610" width="8.88671875" bestFit="1" customWidth="1"/>
    <col min="4611" max="4614" width="12.6640625" customWidth="1"/>
    <col min="4615" max="4615" width="8.88671875" bestFit="1" customWidth="1"/>
    <col min="4616" max="4617" width="12.6640625" customWidth="1"/>
    <col min="4618" max="4619" width="12.6640625" bestFit="1" customWidth="1"/>
    <col min="4865" max="4865" width="9.88671875" bestFit="1" customWidth="1"/>
    <col min="4866" max="4866" width="8.88671875" bestFit="1" customWidth="1"/>
    <col min="4867" max="4870" width="12.6640625" customWidth="1"/>
    <col min="4871" max="4871" width="8.88671875" bestFit="1" customWidth="1"/>
    <col min="4872" max="4873" width="12.6640625" customWidth="1"/>
    <col min="4874" max="4875" width="12.6640625" bestFit="1" customWidth="1"/>
    <col min="5121" max="5121" width="9.88671875" bestFit="1" customWidth="1"/>
    <col min="5122" max="5122" width="8.88671875" bestFit="1" customWidth="1"/>
    <col min="5123" max="5126" width="12.6640625" customWidth="1"/>
    <col min="5127" max="5127" width="8.88671875" bestFit="1" customWidth="1"/>
    <col min="5128" max="5129" width="12.6640625" customWidth="1"/>
    <col min="5130" max="5131" width="12.6640625" bestFit="1" customWidth="1"/>
    <col min="5377" max="5377" width="9.88671875" bestFit="1" customWidth="1"/>
    <col min="5378" max="5378" width="8.88671875" bestFit="1" customWidth="1"/>
    <col min="5379" max="5382" width="12.6640625" customWidth="1"/>
    <col min="5383" max="5383" width="8.88671875" bestFit="1" customWidth="1"/>
    <col min="5384" max="5385" width="12.6640625" customWidth="1"/>
    <col min="5386" max="5387" width="12.6640625" bestFit="1" customWidth="1"/>
    <col min="5633" max="5633" width="9.88671875" bestFit="1" customWidth="1"/>
    <col min="5634" max="5634" width="8.88671875" bestFit="1" customWidth="1"/>
    <col min="5635" max="5638" width="12.6640625" customWidth="1"/>
    <col min="5639" max="5639" width="8.88671875" bestFit="1" customWidth="1"/>
    <col min="5640" max="5641" width="12.6640625" customWidth="1"/>
    <col min="5642" max="5643" width="12.6640625" bestFit="1" customWidth="1"/>
    <col min="5889" max="5889" width="9.88671875" bestFit="1" customWidth="1"/>
    <col min="5890" max="5890" width="8.88671875" bestFit="1" customWidth="1"/>
    <col min="5891" max="5894" width="12.6640625" customWidth="1"/>
    <col min="5895" max="5895" width="8.88671875" bestFit="1" customWidth="1"/>
    <col min="5896" max="5897" width="12.6640625" customWidth="1"/>
    <col min="5898" max="5899" width="12.6640625" bestFit="1" customWidth="1"/>
    <col min="6145" max="6145" width="9.88671875" bestFit="1" customWidth="1"/>
    <col min="6146" max="6146" width="8.88671875" bestFit="1" customWidth="1"/>
    <col min="6147" max="6150" width="12.6640625" customWidth="1"/>
    <col min="6151" max="6151" width="8.88671875" bestFit="1" customWidth="1"/>
    <col min="6152" max="6153" width="12.6640625" customWidth="1"/>
    <col min="6154" max="6155" width="12.6640625" bestFit="1" customWidth="1"/>
    <col min="6401" max="6401" width="9.88671875" bestFit="1" customWidth="1"/>
    <col min="6402" max="6402" width="8.88671875" bestFit="1" customWidth="1"/>
    <col min="6403" max="6406" width="12.6640625" customWidth="1"/>
    <col min="6407" max="6407" width="8.88671875" bestFit="1" customWidth="1"/>
    <col min="6408" max="6409" width="12.6640625" customWidth="1"/>
    <col min="6410" max="6411" width="12.6640625" bestFit="1" customWidth="1"/>
    <col min="6657" max="6657" width="9.88671875" bestFit="1" customWidth="1"/>
    <col min="6658" max="6658" width="8.88671875" bestFit="1" customWidth="1"/>
    <col min="6659" max="6662" width="12.6640625" customWidth="1"/>
    <col min="6663" max="6663" width="8.88671875" bestFit="1" customWidth="1"/>
    <col min="6664" max="6665" width="12.6640625" customWidth="1"/>
    <col min="6666" max="6667" width="12.6640625" bestFit="1" customWidth="1"/>
    <col min="6913" max="6913" width="9.88671875" bestFit="1" customWidth="1"/>
    <col min="6914" max="6914" width="8.88671875" bestFit="1" customWidth="1"/>
    <col min="6915" max="6918" width="12.6640625" customWidth="1"/>
    <col min="6919" max="6919" width="8.88671875" bestFit="1" customWidth="1"/>
    <col min="6920" max="6921" width="12.6640625" customWidth="1"/>
    <col min="6922" max="6923" width="12.6640625" bestFit="1" customWidth="1"/>
    <col min="7169" max="7169" width="9.88671875" bestFit="1" customWidth="1"/>
    <col min="7170" max="7170" width="8.88671875" bestFit="1" customWidth="1"/>
    <col min="7171" max="7174" width="12.6640625" customWidth="1"/>
    <col min="7175" max="7175" width="8.88671875" bestFit="1" customWidth="1"/>
    <col min="7176" max="7177" width="12.6640625" customWidth="1"/>
    <col min="7178" max="7179" width="12.6640625" bestFit="1" customWidth="1"/>
    <col min="7425" max="7425" width="9.88671875" bestFit="1" customWidth="1"/>
    <col min="7426" max="7426" width="8.88671875" bestFit="1" customWidth="1"/>
    <col min="7427" max="7430" width="12.6640625" customWidth="1"/>
    <col min="7431" max="7431" width="8.88671875" bestFit="1" customWidth="1"/>
    <col min="7432" max="7433" width="12.6640625" customWidth="1"/>
    <col min="7434" max="7435" width="12.6640625" bestFit="1" customWidth="1"/>
    <col min="7681" max="7681" width="9.88671875" bestFit="1" customWidth="1"/>
    <col min="7682" max="7682" width="8.88671875" bestFit="1" customWidth="1"/>
    <col min="7683" max="7686" width="12.6640625" customWidth="1"/>
    <col min="7687" max="7687" width="8.88671875" bestFit="1" customWidth="1"/>
    <col min="7688" max="7689" width="12.6640625" customWidth="1"/>
    <col min="7690" max="7691" width="12.6640625" bestFit="1" customWidth="1"/>
    <col min="7937" max="7937" width="9.88671875" bestFit="1" customWidth="1"/>
    <col min="7938" max="7938" width="8.88671875" bestFit="1" customWidth="1"/>
    <col min="7939" max="7942" width="12.6640625" customWidth="1"/>
    <col min="7943" max="7943" width="8.88671875" bestFit="1" customWidth="1"/>
    <col min="7944" max="7945" width="12.6640625" customWidth="1"/>
    <col min="7946" max="7947" width="12.6640625" bestFit="1" customWidth="1"/>
    <col min="8193" max="8193" width="9.88671875" bestFit="1" customWidth="1"/>
    <col min="8194" max="8194" width="8.88671875" bestFit="1" customWidth="1"/>
    <col min="8195" max="8198" width="12.6640625" customWidth="1"/>
    <col min="8199" max="8199" width="8.88671875" bestFit="1" customWidth="1"/>
    <col min="8200" max="8201" width="12.6640625" customWidth="1"/>
    <col min="8202" max="8203" width="12.6640625" bestFit="1" customWidth="1"/>
    <col min="8449" max="8449" width="9.88671875" bestFit="1" customWidth="1"/>
    <col min="8450" max="8450" width="8.88671875" bestFit="1" customWidth="1"/>
    <col min="8451" max="8454" width="12.6640625" customWidth="1"/>
    <col min="8455" max="8455" width="8.88671875" bestFit="1" customWidth="1"/>
    <col min="8456" max="8457" width="12.6640625" customWidth="1"/>
    <col min="8458" max="8459" width="12.6640625" bestFit="1" customWidth="1"/>
    <col min="8705" max="8705" width="9.88671875" bestFit="1" customWidth="1"/>
    <col min="8706" max="8706" width="8.88671875" bestFit="1" customWidth="1"/>
    <col min="8707" max="8710" width="12.6640625" customWidth="1"/>
    <col min="8711" max="8711" width="8.88671875" bestFit="1" customWidth="1"/>
    <col min="8712" max="8713" width="12.6640625" customWidth="1"/>
    <col min="8714" max="8715" width="12.6640625" bestFit="1" customWidth="1"/>
    <col min="8961" max="8961" width="9.88671875" bestFit="1" customWidth="1"/>
    <col min="8962" max="8962" width="8.88671875" bestFit="1" customWidth="1"/>
    <col min="8963" max="8966" width="12.6640625" customWidth="1"/>
    <col min="8967" max="8967" width="8.88671875" bestFit="1" customWidth="1"/>
    <col min="8968" max="8969" width="12.6640625" customWidth="1"/>
    <col min="8970" max="8971" width="12.6640625" bestFit="1" customWidth="1"/>
    <col min="9217" max="9217" width="9.88671875" bestFit="1" customWidth="1"/>
    <col min="9218" max="9218" width="8.88671875" bestFit="1" customWidth="1"/>
    <col min="9219" max="9222" width="12.6640625" customWidth="1"/>
    <col min="9223" max="9223" width="8.88671875" bestFit="1" customWidth="1"/>
    <col min="9224" max="9225" width="12.6640625" customWidth="1"/>
    <col min="9226" max="9227" width="12.6640625" bestFit="1" customWidth="1"/>
    <col min="9473" max="9473" width="9.88671875" bestFit="1" customWidth="1"/>
    <col min="9474" max="9474" width="8.88671875" bestFit="1" customWidth="1"/>
    <col min="9475" max="9478" width="12.6640625" customWidth="1"/>
    <col min="9479" max="9479" width="8.88671875" bestFit="1" customWidth="1"/>
    <col min="9480" max="9481" width="12.6640625" customWidth="1"/>
    <col min="9482" max="9483" width="12.6640625" bestFit="1" customWidth="1"/>
    <col min="9729" max="9729" width="9.88671875" bestFit="1" customWidth="1"/>
    <col min="9730" max="9730" width="8.88671875" bestFit="1" customWidth="1"/>
    <col min="9731" max="9734" width="12.6640625" customWidth="1"/>
    <col min="9735" max="9735" width="8.88671875" bestFit="1" customWidth="1"/>
    <col min="9736" max="9737" width="12.6640625" customWidth="1"/>
    <col min="9738" max="9739" width="12.6640625" bestFit="1" customWidth="1"/>
    <col min="9985" max="9985" width="9.88671875" bestFit="1" customWidth="1"/>
    <col min="9986" max="9986" width="8.88671875" bestFit="1" customWidth="1"/>
    <col min="9987" max="9990" width="12.6640625" customWidth="1"/>
    <col min="9991" max="9991" width="8.88671875" bestFit="1" customWidth="1"/>
    <col min="9992" max="9993" width="12.6640625" customWidth="1"/>
    <col min="9994" max="9995" width="12.6640625" bestFit="1" customWidth="1"/>
    <col min="10241" max="10241" width="9.88671875" bestFit="1" customWidth="1"/>
    <col min="10242" max="10242" width="8.88671875" bestFit="1" customWidth="1"/>
    <col min="10243" max="10246" width="12.6640625" customWidth="1"/>
    <col min="10247" max="10247" width="8.88671875" bestFit="1" customWidth="1"/>
    <col min="10248" max="10249" width="12.6640625" customWidth="1"/>
    <col min="10250" max="10251" width="12.6640625" bestFit="1" customWidth="1"/>
    <col min="10497" max="10497" width="9.88671875" bestFit="1" customWidth="1"/>
    <col min="10498" max="10498" width="8.88671875" bestFit="1" customWidth="1"/>
    <col min="10499" max="10502" width="12.6640625" customWidth="1"/>
    <col min="10503" max="10503" width="8.88671875" bestFit="1" customWidth="1"/>
    <col min="10504" max="10505" width="12.6640625" customWidth="1"/>
    <col min="10506" max="10507" width="12.6640625" bestFit="1" customWidth="1"/>
    <col min="10753" max="10753" width="9.88671875" bestFit="1" customWidth="1"/>
    <col min="10754" max="10754" width="8.88671875" bestFit="1" customWidth="1"/>
    <col min="10755" max="10758" width="12.6640625" customWidth="1"/>
    <col min="10759" max="10759" width="8.88671875" bestFit="1" customWidth="1"/>
    <col min="10760" max="10761" width="12.6640625" customWidth="1"/>
    <col min="10762" max="10763" width="12.6640625" bestFit="1" customWidth="1"/>
    <col min="11009" max="11009" width="9.88671875" bestFit="1" customWidth="1"/>
    <col min="11010" max="11010" width="8.88671875" bestFit="1" customWidth="1"/>
    <col min="11011" max="11014" width="12.6640625" customWidth="1"/>
    <col min="11015" max="11015" width="8.88671875" bestFit="1" customWidth="1"/>
    <col min="11016" max="11017" width="12.6640625" customWidth="1"/>
    <col min="11018" max="11019" width="12.6640625" bestFit="1" customWidth="1"/>
    <col min="11265" max="11265" width="9.88671875" bestFit="1" customWidth="1"/>
    <col min="11266" max="11266" width="8.88671875" bestFit="1" customWidth="1"/>
    <col min="11267" max="11270" width="12.6640625" customWidth="1"/>
    <col min="11271" max="11271" width="8.88671875" bestFit="1" customWidth="1"/>
    <col min="11272" max="11273" width="12.6640625" customWidth="1"/>
    <col min="11274" max="11275" width="12.6640625" bestFit="1" customWidth="1"/>
    <col min="11521" max="11521" width="9.88671875" bestFit="1" customWidth="1"/>
    <col min="11522" max="11522" width="8.88671875" bestFit="1" customWidth="1"/>
    <col min="11523" max="11526" width="12.6640625" customWidth="1"/>
    <col min="11527" max="11527" width="8.88671875" bestFit="1" customWidth="1"/>
    <col min="11528" max="11529" width="12.6640625" customWidth="1"/>
    <col min="11530" max="11531" width="12.6640625" bestFit="1" customWidth="1"/>
    <col min="11777" max="11777" width="9.88671875" bestFit="1" customWidth="1"/>
    <col min="11778" max="11778" width="8.88671875" bestFit="1" customWidth="1"/>
    <col min="11779" max="11782" width="12.6640625" customWidth="1"/>
    <col min="11783" max="11783" width="8.88671875" bestFit="1" customWidth="1"/>
    <col min="11784" max="11785" width="12.6640625" customWidth="1"/>
    <col min="11786" max="11787" width="12.6640625" bestFit="1" customWidth="1"/>
    <col min="12033" max="12033" width="9.88671875" bestFit="1" customWidth="1"/>
    <col min="12034" max="12034" width="8.88671875" bestFit="1" customWidth="1"/>
    <col min="12035" max="12038" width="12.6640625" customWidth="1"/>
    <col min="12039" max="12039" width="8.88671875" bestFit="1" customWidth="1"/>
    <col min="12040" max="12041" width="12.6640625" customWidth="1"/>
    <col min="12042" max="12043" width="12.6640625" bestFit="1" customWidth="1"/>
    <col min="12289" max="12289" width="9.88671875" bestFit="1" customWidth="1"/>
    <col min="12290" max="12290" width="8.88671875" bestFit="1" customWidth="1"/>
    <col min="12291" max="12294" width="12.6640625" customWidth="1"/>
    <col min="12295" max="12295" width="8.88671875" bestFit="1" customWidth="1"/>
    <col min="12296" max="12297" width="12.6640625" customWidth="1"/>
    <col min="12298" max="12299" width="12.6640625" bestFit="1" customWidth="1"/>
    <col min="12545" max="12545" width="9.88671875" bestFit="1" customWidth="1"/>
    <col min="12546" max="12546" width="8.88671875" bestFit="1" customWidth="1"/>
    <col min="12547" max="12550" width="12.6640625" customWidth="1"/>
    <col min="12551" max="12551" width="8.88671875" bestFit="1" customWidth="1"/>
    <col min="12552" max="12553" width="12.6640625" customWidth="1"/>
    <col min="12554" max="12555" width="12.6640625" bestFit="1" customWidth="1"/>
    <col min="12801" max="12801" width="9.88671875" bestFit="1" customWidth="1"/>
    <col min="12802" max="12802" width="8.88671875" bestFit="1" customWidth="1"/>
    <col min="12803" max="12806" width="12.6640625" customWidth="1"/>
    <col min="12807" max="12807" width="8.88671875" bestFit="1" customWidth="1"/>
    <col min="12808" max="12809" width="12.6640625" customWidth="1"/>
    <col min="12810" max="12811" width="12.6640625" bestFit="1" customWidth="1"/>
    <col min="13057" max="13057" width="9.88671875" bestFit="1" customWidth="1"/>
    <col min="13058" max="13058" width="8.88671875" bestFit="1" customWidth="1"/>
    <col min="13059" max="13062" width="12.6640625" customWidth="1"/>
    <col min="13063" max="13063" width="8.88671875" bestFit="1" customWidth="1"/>
    <col min="13064" max="13065" width="12.6640625" customWidth="1"/>
    <col min="13066" max="13067" width="12.6640625" bestFit="1" customWidth="1"/>
    <col min="13313" max="13313" width="9.88671875" bestFit="1" customWidth="1"/>
    <col min="13314" max="13314" width="8.88671875" bestFit="1" customWidth="1"/>
    <col min="13315" max="13318" width="12.6640625" customWidth="1"/>
    <col min="13319" max="13319" width="8.88671875" bestFit="1" customWidth="1"/>
    <col min="13320" max="13321" width="12.6640625" customWidth="1"/>
    <col min="13322" max="13323" width="12.6640625" bestFit="1" customWidth="1"/>
    <col min="13569" max="13569" width="9.88671875" bestFit="1" customWidth="1"/>
    <col min="13570" max="13570" width="8.88671875" bestFit="1" customWidth="1"/>
    <col min="13571" max="13574" width="12.6640625" customWidth="1"/>
    <col min="13575" max="13575" width="8.88671875" bestFit="1" customWidth="1"/>
    <col min="13576" max="13577" width="12.6640625" customWidth="1"/>
    <col min="13578" max="13579" width="12.6640625" bestFit="1" customWidth="1"/>
    <col min="13825" max="13825" width="9.88671875" bestFit="1" customWidth="1"/>
    <col min="13826" max="13826" width="8.88671875" bestFit="1" customWidth="1"/>
    <col min="13827" max="13830" width="12.6640625" customWidth="1"/>
    <col min="13831" max="13831" width="8.88671875" bestFit="1" customWidth="1"/>
    <col min="13832" max="13833" width="12.6640625" customWidth="1"/>
    <col min="13834" max="13835" width="12.6640625" bestFit="1" customWidth="1"/>
    <col min="14081" max="14081" width="9.88671875" bestFit="1" customWidth="1"/>
    <col min="14082" max="14082" width="8.88671875" bestFit="1" customWidth="1"/>
    <col min="14083" max="14086" width="12.6640625" customWidth="1"/>
    <col min="14087" max="14087" width="8.88671875" bestFit="1" customWidth="1"/>
    <col min="14088" max="14089" width="12.6640625" customWidth="1"/>
    <col min="14090" max="14091" width="12.6640625" bestFit="1" customWidth="1"/>
    <col min="14337" max="14337" width="9.88671875" bestFit="1" customWidth="1"/>
    <col min="14338" max="14338" width="8.88671875" bestFit="1" customWidth="1"/>
    <col min="14339" max="14342" width="12.6640625" customWidth="1"/>
    <col min="14343" max="14343" width="8.88671875" bestFit="1" customWidth="1"/>
    <col min="14344" max="14345" width="12.6640625" customWidth="1"/>
    <col min="14346" max="14347" width="12.6640625" bestFit="1" customWidth="1"/>
    <col min="14593" max="14593" width="9.88671875" bestFit="1" customWidth="1"/>
    <col min="14594" max="14594" width="8.88671875" bestFit="1" customWidth="1"/>
    <col min="14595" max="14598" width="12.6640625" customWidth="1"/>
    <col min="14599" max="14599" width="8.88671875" bestFit="1" customWidth="1"/>
    <col min="14600" max="14601" width="12.6640625" customWidth="1"/>
    <col min="14602" max="14603" width="12.6640625" bestFit="1" customWidth="1"/>
    <col min="14849" max="14849" width="9.88671875" bestFit="1" customWidth="1"/>
    <col min="14850" max="14850" width="8.88671875" bestFit="1" customWidth="1"/>
    <col min="14851" max="14854" width="12.6640625" customWidth="1"/>
    <col min="14855" max="14855" width="8.88671875" bestFit="1" customWidth="1"/>
    <col min="14856" max="14857" width="12.6640625" customWidth="1"/>
    <col min="14858" max="14859" width="12.6640625" bestFit="1" customWidth="1"/>
    <col min="15105" max="15105" width="9.88671875" bestFit="1" customWidth="1"/>
    <col min="15106" max="15106" width="8.88671875" bestFit="1" customWidth="1"/>
    <col min="15107" max="15110" width="12.6640625" customWidth="1"/>
    <col min="15111" max="15111" width="8.88671875" bestFit="1" customWidth="1"/>
    <col min="15112" max="15113" width="12.6640625" customWidth="1"/>
    <col min="15114" max="15115" width="12.6640625" bestFit="1" customWidth="1"/>
    <col min="15361" max="15361" width="9.88671875" bestFit="1" customWidth="1"/>
    <col min="15362" max="15362" width="8.88671875" bestFit="1" customWidth="1"/>
    <col min="15363" max="15366" width="12.6640625" customWidth="1"/>
    <col min="15367" max="15367" width="8.88671875" bestFit="1" customWidth="1"/>
    <col min="15368" max="15369" width="12.6640625" customWidth="1"/>
    <col min="15370" max="15371" width="12.6640625" bestFit="1" customWidth="1"/>
    <col min="15617" max="15617" width="9.88671875" bestFit="1" customWidth="1"/>
    <col min="15618" max="15618" width="8.88671875" bestFit="1" customWidth="1"/>
    <col min="15619" max="15622" width="12.6640625" customWidth="1"/>
    <col min="15623" max="15623" width="8.88671875" bestFit="1" customWidth="1"/>
    <col min="15624" max="15625" width="12.6640625" customWidth="1"/>
    <col min="15626" max="15627" width="12.6640625" bestFit="1" customWidth="1"/>
    <col min="15873" max="15873" width="9.88671875" bestFit="1" customWidth="1"/>
    <col min="15874" max="15874" width="8.88671875" bestFit="1" customWidth="1"/>
    <col min="15875" max="15878" width="12.6640625" customWidth="1"/>
    <col min="15879" max="15879" width="8.88671875" bestFit="1" customWidth="1"/>
    <col min="15880" max="15881" width="12.6640625" customWidth="1"/>
    <col min="15882" max="15883" width="12.6640625" bestFit="1" customWidth="1"/>
    <col min="16129" max="16129" width="9.88671875" bestFit="1" customWidth="1"/>
    <col min="16130" max="16130" width="8.88671875" bestFit="1" customWidth="1"/>
    <col min="16131" max="16134" width="12.6640625" customWidth="1"/>
    <col min="16135" max="16135" width="8.88671875" bestFit="1" customWidth="1"/>
    <col min="16136" max="16137" width="12.6640625" customWidth="1"/>
    <col min="16138" max="16139" width="12.6640625" bestFit="1" customWidth="1"/>
  </cols>
  <sheetData>
    <row r="1" spans="1:12" x14ac:dyDescent="0.25">
      <c r="A1" s="123" t="s">
        <v>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12" ht="13.8" thickBot="1" x14ac:dyDescent="0.3">
      <c r="E2" s="131" t="str">
        <f>Jahresnorm!I2</f>
        <v>Version:11.03.2026</v>
      </c>
      <c r="F2" s="131"/>
    </row>
    <row r="3" spans="1:12" s="2" customFormat="1" ht="10.8" thickBot="1" x14ac:dyDescent="0.25">
      <c r="A3" s="42"/>
      <c r="B3" s="166" t="s">
        <v>10</v>
      </c>
      <c r="C3" s="167"/>
      <c r="D3" s="167"/>
      <c r="E3" s="167"/>
      <c r="F3" s="168"/>
      <c r="G3" s="166" t="s">
        <v>11</v>
      </c>
      <c r="H3" s="167"/>
      <c r="I3" s="167"/>
      <c r="J3" s="167"/>
      <c r="K3" s="168"/>
    </row>
    <row r="4" spans="1:12" s="4" customFormat="1" ht="10.199999999999999" x14ac:dyDescent="0.2">
      <c r="A4" s="43" t="s">
        <v>12</v>
      </c>
      <c r="B4" s="18" t="s">
        <v>0</v>
      </c>
      <c r="C4" s="16" t="s">
        <v>19</v>
      </c>
      <c r="D4" s="16" t="s">
        <v>20</v>
      </c>
      <c r="E4" s="16" t="s">
        <v>21</v>
      </c>
      <c r="F4" s="17" t="s">
        <v>22</v>
      </c>
      <c r="G4" s="18" t="s">
        <v>0</v>
      </c>
      <c r="H4" s="16" t="s">
        <v>19</v>
      </c>
      <c r="I4" s="16" t="s">
        <v>20</v>
      </c>
      <c r="J4" s="16" t="s">
        <v>21</v>
      </c>
      <c r="K4" s="17" t="s">
        <v>22</v>
      </c>
    </row>
    <row r="5" spans="1:12" s="4" customFormat="1" ht="10.199999999999999" x14ac:dyDescent="0.2">
      <c r="A5" s="44" t="s">
        <v>14</v>
      </c>
      <c r="B5" s="18" t="s">
        <v>1</v>
      </c>
      <c r="C5" s="45" t="s">
        <v>23</v>
      </c>
      <c r="D5" s="45" t="s">
        <v>24</v>
      </c>
      <c r="E5" s="45" t="s">
        <v>25</v>
      </c>
      <c r="F5" s="46" t="s">
        <v>26</v>
      </c>
      <c r="G5" s="18" t="s">
        <v>1</v>
      </c>
      <c r="H5" s="45" t="s">
        <v>23</v>
      </c>
      <c r="I5" s="45" t="s">
        <v>24</v>
      </c>
      <c r="J5" s="45" t="s">
        <v>25</v>
      </c>
      <c r="K5" s="46" t="s">
        <v>26</v>
      </c>
    </row>
    <row r="6" spans="1:12" s="4" customFormat="1" ht="10.199999999999999" x14ac:dyDescent="0.2">
      <c r="A6" s="44" t="s">
        <v>13</v>
      </c>
      <c r="B6" s="18" t="s">
        <v>5</v>
      </c>
      <c r="C6" s="16" t="s">
        <v>27</v>
      </c>
      <c r="D6" s="16" t="s">
        <v>27</v>
      </c>
      <c r="E6" s="16" t="s">
        <v>27</v>
      </c>
      <c r="F6" s="17" t="s">
        <v>27</v>
      </c>
      <c r="G6" s="18" t="s">
        <v>5</v>
      </c>
      <c r="H6" s="16" t="s">
        <v>27</v>
      </c>
      <c r="I6" s="16" t="s">
        <v>27</v>
      </c>
      <c r="J6" s="16" t="s">
        <v>27</v>
      </c>
      <c r="K6" s="17" t="s">
        <v>27</v>
      </c>
    </row>
    <row r="7" spans="1:12" x14ac:dyDescent="0.25">
      <c r="A7" s="47">
        <v>22</v>
      </c>
      <c r="B7" s="48">
        <f>ROUND(100/$A$7*A7,2)</f>
        <v>100</v>
      </c>
      <c r="C7" s="5">
        <v>15</v>
      </c>
      <c r="D7" s="5">
        <v>20</v>
      </c>
      <c r="E7" s="5">
        <v>66</v>
      </c>
      <c r="F7" s="49">
        <f>ROUND(B7,0)</f>
        <v>100</v>
      </c>
      <c r="G7" s="9"/>
      <c r="H7" s="5"/>
      <c r="I7" s="5"/>
      <c r="J7" s="5"/>
      <c r="K7" s="50"/>
      <c r="L7" s="51"/>
    </row>
    <row r="8" spans="1:12" x14ac:dyDescent="0.25">
      <c r="A8" s="47">
        <v>21</v>
      </c>
      <c r="B8" s="48">
        <f t="shared" ref="B8:B28" si="0">ROUND(100/$A$7*A8,2)</f>
        <v>95.45</v>
      </c>
      <c r="C8" s="5">
        <f>ROUNDDOWN($C$7/100*B8,0)</f>
        <v>14</v>
      </c>
      <c r="D8" s="5">
        <f t="shared" ref="D8:D18" si="1">ROUND($D$7/100*B8,0)</f>
        <v>19</v>
      </c>
      <c r="E8" s="5">
        <v>66</v>
      </c>
      <c r="F8" s="49">
        <f>ROUND(B8,0)</f>
        <v>95</v>
      </c>
      <c r="G8" s="48">
        <f>ROUND(100/$A$8*A8,2)</f>
        <v>100</v>
      </c>
      <c r="H8" s="5">
        <v>15</v>
      </c>
      <c r="I8" s="5">
        <v>20</v>
      </c>
      <c r="J8" s="5">
        <v>66</v>
      </c>
      <c r="K8" s="49">
        <f>ROUND(G8,0)</f>
        <v>100</v>
      </c>
    </row>
    <row r="9" spans="1:12" x14ac:dyDescent="0.25">
      <c r="A9" s="47">
        <v>20</v>
      </c>
      <c r="B9" s="48">
        <f t="shared" si="0"/>
        <v>90.91</v>
      </c>
      <c r="C9" s="5">
        <f t="shared" ref="C9:C28" si="2">ROUNDDOWN($C$7/100*B9,0)</f>
        <v>13</v>
      </c>
      <c r="D9" s="5">
        <f t="shared" si="1"/>
        <v>18</v>
      </c>
      <c r="E9" s="5">
        <v>66</v>
      </c>
      <c r="F9" s="49">
        <f t="shared" ref="F9:F28" si="3">ROUND(B9,0)</f>
        <v>91</v>
      </c>
      <c r="G9" s="48">
        <f t="shared" ref="G9:G28" si="4">ROUND(100/$A$8*A9,2)</f>
        <v>95.24</v>
      </c>
      <c r="H9" s="5">
        <f>ROUNDDOWN($H$8/100*G9,0)</f>
        <v>14</v>
      </c>
      <c r="I9" s="5">
        <f>ROUND($I$8/100*G9,0)</f>
        <v>19</v>
      </c>
      <c r="J9" s="5">
        <v>66</v>
      </c>
      <c r="K9" s="49">
        <f t="shared" ref="K9:K28" si="5">ROUND(G9,0)</f>
        <v>95</v>
      </c>
    </row>
    <row r="10" spans="1:12" x14ac:dyDescent="0.25">
      <c r="A10" s="47">
        <v>19</v>
      </c>
      <c r="B10" s="48">
        <f t="shared" si="0"/>
        <v>86.36</v>
      </c>
      <c r="C10" s="5">
        <f t="shared" si="2"/>
        <v>12</v>
      </c>
      <c r="D10" s="5">
        <f t="shared" si="1"/>
        <v>17</v>
      </c>
      <c r="E10" s="5">
        <v>66</v>
      </c>
      <c r="F10" s="49">
        <f t="shared" si="3"/>
        <v>86</v>
      </c>
      <c r="G10" s="48">
        <f t="shared" si="4"/>
        <v>90.48</v>
      </c>
      <c r="H10" s="5">
        <f t="shared" ref="H10:H28" si="6">ROUNDDOWN($H$8/100*G10,0)</f>
        <v>13</v>
      </c>
      <c r="I10" s="5">
        <f t="shared" ref="I10:I28" si="7">ROUND($I$8/100*G10,0)</f>
        <v>18</v>
      </c>
      <c r="J10" s="5">
        <v>66</v>
      </c>
      <c r="K10" s="49">
        <f t="shared" si="5"/>
        <v>90</v>
      </c>
    </row>
    <row r="11" spans="1:12" x14ac:dyDescent="0.25">
      <c r="A11" s="47">
        <v>18</v>
      </c>
      <c r="B11" s="48">
        <f t="shared" si="0"/>
        <v>81.819999999999993</v>
      </c>
      <c r="C11" s="5">
        <f t="shared" si="2"/>
        <v>12</v>
      </c>
      <c r="D11" s="5">
        <f t="shared" si="1"/>
        <v>16</v>
      </c>
      <c r="E11" s="5">
        <v>66</v>
      </c>
      <c r="F11" s="49">
        <f t="shared" si="3"/>
        <v>82</v>
      </c>
      <c r="G11" s="48">
        <f t="shared" si="4"/>
        <v>85.71</v>
      </c>
      <c r="H11" s="5">
        <f t="shared" si="6"/>
        <v>12</v>
      </c>
      <c r="I11" s="5">
        <f t="shared" si="7"/>
        <v>17</v>
      </c>
      <c r="J11" s="5">
        <v>66</v>
      </c>
      <c r="K11" s="49">
        <f t="shared" si="5"/>
        <v>86</v>
      </c>
    </row>
    <row r="12" spans="1:12" x14ac:dyDescent="0.25">
      <c r="A12" s="47">
        <v>17</v>
      </c>
      <c r="B12" s="48">
        <f t="shared" si="0"/>
        <v>77.27</v>
      </c>
      <c r="C12" s="5">
        <f t="shared" si="2"/>
        <v>11</v>
      </c>
      <c r="D12" s="5">
        <f t="shared" si="1"/>
        <v>15</v>
      </c>
      <c r="E12" s="5">
        <v>66</v>
      </c>
      <c r="F12" s="49">
        <f t="shared" si="3"/>
        <v>77</v>
      </c>
      <c r="G12" s="48">
        <f t="shared" si="4"/>
        <v>80.95</v>
      </c>
      <c r="H12" s="5">
        <f t="shared" si="6"/>
        <v>12</v>
      </c>
      <c r="I12" s="5">
        <f t="shared" si="7"/>
        <v>16</v>
      </c>
      <c r="J12" s="5">
        <v>66</v>
      </c>
      <c r="K12" s="49">
        <f t="shared" si="5"/>
        <v>81</v>
      </c>
    </row>
    <row r="13" spans="1:12" x14ac:dyDescent="0.25">
      <c r="A13" s="47">
        <v>16</v>
      </c>
      <c r="B13" s="48">
        <f t="shared" si="0"/>
        <v>72.73</v>
      </c>
      <c r="C13" s="5">
        <f t="shared" si="2"/>
        <v>10</v>
      </c>
      <c r="D13" s="5">
        <f t="shared" si="1"/>
        <v>15</v>
      </c>
      <c r="E13" s="5">
        <v>66</v>
      </c>
      <c r="F13" s="49">
        <f t="shared" si="3"/>
        <v>73</v>
      </c>
      <c r="G13" s="48">
        <f t="shared" si="4"/>
        <v>76.19</v>
      </c>
      <c r="H13" s="5">
        <f t="shared" si="6"/>
        <v>11</v>
      </c>
      <c r="I13" s="5">
        <f t="shared" si="7"/>
        <v>15</v>
      </c>
      <c r="J13" s="5">
        <v>66</v>
      </c>
      <c r="K13" s="49">
        <f t="shared" si="5"/>
        <v>76</v>
      </c>
    </row>
    <row r="14" spans="1:12" x14ac:dyDescent="0.25">
      <c r="A14" s="47">
        <v>15</v>
      </c>
      <c r="B14" s="48">
        <f t="shared" si="0"/>
        <v>68.180000000000007</v>
      </c>
      <c r="C14" s="5">
        <f t="shared" si="2"/>
        <v>10</v>
      </c>
      <c r="D14" s="5">
        <f t="shared" si="1"/>
        <v>14</v>
      </c>
      <c r="E14" s="5">
        <v>66</v>
      </c>
      <c r="F14" s="49">
        <f t="shared" si="3"/>
        <v>68</v>
      </c>
      <c r="G14" s="48">
        <f t="shared" si="4"/>
        <v>71.430000000000007</v>
      </c>
      <c r="H14" s="5">
        <f t="shared" si="6"/>
        <v>10</v>
      </c>
      <c r="I14" s="5">
        <f t="shared" si="7"/>
        <v>14</v>
      </c>
      <c r="J14" s="5">
        <v>66</v>
      </c>
      <c r="K14" s="49">
        <f t="shared" si="5"/>
        <v>71</v>
      </c>
    </row>
    <row r="15" spans="1:12" x14ac:dyDescent="0.25">
      <c r="A15" s="47">
        <v>14</v>
      </c>
      <c r="B15" s="48">
        <f t="shared" si="0"/>
        <v>63.64</v>
      </c>
      <c r="C15" s="5">
        <f t="shared" si="2"/>
        <v>9</v>
      </c>
      <c r="D15" s="5">
        <f t="shared" si="1"/>
        <v>13</v>
      </c>
      <c r="E15" s="5">
        <v>66</v>
      </c>
      <c r="F15" s="49">
        <f t="shared" si="3"/>
        <v>64</v>
      </c>
      <c r="G15" s="48">
        <f t="shared" si="4"/>
        <v>66.67</v>
      </c>
      <c r="H15" s="5">
        <f t="shared" si="6"/>
        <v>10</v>
      </c>
      <c r="I15" s="5">
        <f t="shared" si="7"/>
        <v>13</v>
      </c>
      <c r="J15" s="5">
        <v>66</v>
      </c>
      <c r="K15" s="49">
        <f t="shared" si="5"/>
        <v>67</v>
      </c>
    </row>
    <row r="16" spans="1:12" x14ac:dyDescent="0.25">
      <c r="A16" s="47">
        <v>13</v>
      </c>
      <c r="B16" s="48">
        <f t="shared" si="0"/>
        <v>59.09</v>
      </c>
      <c r="C16" s="5">
        <f t="shared" si="2"/>
        <v>8</v>
      </c>
      <c r="D16" s="5">
        <f t="shared" si="1"/>
        <v>12</v>
      </c>
      <c r="E16" s="5">
        <v>66</v>
      </c>
      <c r="F16" s="49">
        <f t="shared" si="3"/>
        <v>59</v>
      </c>
      <c r="G16" s="48">
        <f t="shared" si="4"/>
        <v>61.9</v>
      </c>
      <c r="H16" s="5">
        <f t="shared" si="6"/>
        <v>9</v>
      </c>
      <c r="I16" s="5">
        <f t="shared" si="7"/>
        <v>12</v>
      </c>
      <c r="J16" s="5">
        <v>66</v>
      </c>
      <c r="K16" s="49">
        <f t="shared" si="5"/>
        <v>62</v>
      </c>
    </row>
    <row r="17" spans="1:11" x14ac:dyDescent="0.25">
      <c r="A17" s="47">
        <v>12</v>
      </c>
      <c r="B17" s="48">
        <f t="shared" si="0"/>
        <v>54.55</v>
      </c>
      <c r="C17" s="5">
        <f t="shared" si="2"/>
        <v>8</v>
      </c>
      <c r="D17" s="5">
        <f t="shared" si="1"/>
        <v>11</v>
      </c>
      <c r="E17" s="5">
        <v>66</v>
      </c>
      <c r="F17" s="49">
        <f t="shared" si="3"/>
        <v>55</v>
      </c>
      <c r="G17" s="48">
        <f t="shared" si="4"/>
        <v>57.14</v>
      </c>
      <c r="H17" s="5">
        <f t="shared" si="6"/>
        <v>8</v>
      </c>
      <c r="I17" s="5">
        <f t="shared" si="7"/>
        <v>11</v>
      </c>
      <c r="J17" s="5">
        <v>66</v>
      </c>
      <c r="K17" s="49">
        <f t="shared" si="5"/>
        <v>57</v>
      </c>
    </row>
    <row r="18" spans="1:11" x14ac:dyDescent="0.25">
      <c r="A18" s="47">
        <v>11</v>
      </c>
      <c r="B18" s="48">
        <f t="shared" si="0"/>
        <v>50</v>
      </c>
      <c r="C18" s="5">
        <f t="shared" si="2"/>
        <v>7</v>
      </c>
      <c r="D18" s="5">
        <f t="shared" si="1"/>
        <v>10</v>
      </c>
      <c r="E18" s="5">
        <v>66</v>
      </c>
      <c r="F18" s="49">
        <f t="shared" si="3"/>
        <v>50</v>
      </c>
      <c r="G18" s="48">
        <f t="shared" si="4"/>
        <v>52.38</v>
      </c>
      <c r="H18" s="5">
        <f t="shared" si="6"/>
        <v>7</v>
      </c>
      <c r="I18" s="5">
        <f t="shared" si="7"/>
        <v>10</v>
      </c>
      <c r="J18" s="5">
        <v>66</v>
      </c>
      <c r="K18" s="49">
        <f t="shared" si="5"/>
        <v>52</v>
      </c>
    </row>
    <row r="19" spans="1:11" x14ac:dyDescent="0.25">
      <c r="A19" s="47">
        <v>10</v>
      </c>
      <c r="B19" s="48">
        <f t="shared" si="0"/>
        <v>45.45</v>
      </c>
      <c r="C19" s="5">
        <f t="shared" si="2"/>
        <v>6</v>
      </c>
      <c r="D19" s="5">
        <f t="shared" ref="D19:D28" si="8">ROUND($D$7/100*B19,0)</f>
        <v>9</v>
      </c>
      <c r="E19" s="5">
        <v>66</v>
      </c>
      <c r="F19" s="49">
        <f t="shared" si="3"/>
        <v>45</v>
      </c>
      <c r="G19" s="48">
        <f t="shared" si="4"/>
        <v>47.62</v>
      </c>
      <c r="H19" s="5">
        <f t="shared" si="6"/>
        <v>7</v>
      </c>
      <c r="I19" s="5">
        <f t="shared" si="7"/>
        <v>10</v>
      </c>
      <c r="J19" s="5">
        <v>66</v>
      </c>
      <c r="K19" s="49">
        <f t="shared" si="5"/>
        <v>48</v>
      </c>
    </row>
    <row r="20" spans="1:11" x14ac:dyDescent="0.25">
      <c r="A20" s="47">
        <v>9</v>
      </c>
      <c r="B20" s="48">
        <f t="shared" si="0"/>
        <v>40.909999999999997</v>
      </c>
      <c r="C20" s="5">
        <f t="shared" si="2"/>
        <v>6</v>
      </c>
      <c r="D20" s="5">
        <f t="shared" si="8"/>
        <v>8</v>
      </c>
      <c r="E20" s="5">
        <v>66</v>
      </c>
      <c r="F20" s="49">
        <f t="shared" si="3"/>
        <v>41</v>
      </c>
      <c r="G20" s="48">
        <f t="shared" si="4"/>
        <v>42.86</v>
      </c>
      <c r="H20" s="5">
        <f t="shared" si="6"/>
        <v>6</v>
      </c>
      <c r="I20" s="5">
        <f t="shared" si="7"/>
        <v>9</v>
      </c>
      <c r="J20" s="5">
        <v>66</v>
      </c>
      <c r="K20" s="49">
        <f t="shared" si="5"/>
        <v>43</v>
      </c>
    </row>
    <row r="21" spans="1:11" x14ac:dyDescent="0.25">
      <c r="A21" s="47">
        <v>8</v>
      </c>
      <c r="B21" s="48">
        <f t="shared" si="0"/>
        <v>36.36</v>
      </c>
      <c r="C21" s="5">
        <f t="shared" si="2"/>
        <v>5</v>
      </c>
      <c r="D21" s="5">
        <f t="shared" si="8"/>
        <v>7</v>
      </c>
      <c r="E21" s="5">
        <v>66</v>
      </c>
      <c r="F21" s="49">
        <f t="shared" si="3"/>
        <v>36</v>
      </c>
      <c r="G21" s="48">
        <f t="shared" si="4"/>
        <v>38.1</v>
      </c>
      <c r="H21" s="5">
        <f t="shared" si="6"/>
        <v>5</v>
      </c>
      <c r="I21" s="5">
        <f t="shared" si="7"/>
        <v>8</v>
      </c>
      <c r="J21" s="5">
        <v>66</v>
      </c>
      <c r="K21" s="49">
        <f t="shared" si="5"/>
        <v>38</v>
      </c>
    </row>
    <row r="22" spans="1:11" x14ac:dyDescent="0.25">
      <c r="A22" s="47">
        <v>7</v>
      </c>
      <c r="B22" s="48">
        <f t="shared" si="0"/>
        <v>31.82</v>
      </c>
      <c r="C22" s="5">
        <f t="shared" si="2"/>
        <v>4</v>
      </c>
      <c r="D22" s="5">
        <f t="shared" si="8"/>
        <v>6</v>
      </c>
      <c r="E22" s="5">
        <v>66</v>
      </c>
      <c r="F22" s="49">
        <f t="shared" si="3"/>
        <v>32</v>
      </c>
      <c r="G22" s="48">
        <f t="shared" si="4"/>
        <v>33.33</v>
      </c>
      <c r="H22" s="5">
        <f t="shared" si="6"/>
        <v>4</v>
      </c>
      <c r="I22" s="5">
        <f t="shared" si="7"/>
        <v>7</v>
      </c>
      <c r="J22" s="5">
        <v>66</v>
      </c>
      <c r="K22" s="49">
        <f t="shared" si="5"/>
        <v>33</v>
      </c>
    </row>
    <row r="23" spans="1:11" x14ac:dyDescent="0.25">
      <c r="A23" s="47">
        <v>6</v>
      </c>
      <c r="B23" s="48">
        <f t="shared" si="0"/>
        <v>27.27</v>
      </c>
      <c r="C23" s="5">
        <f t="shared" si="2"/>
        <v>4</v>
      </c>
      <c r="D23" s="5">
        <f t="shared" si="8"/>
        <v>5</v>
      </c>
      <c r="E23" s="5">
        <v>66</v>
      </c>
      <c r="F23" s="49">
        <f t="shared" si="3"/>
        <v>27</v>
      </c>
      <c r="G23" s="48">
        <f t="shared" si="4"/>
        <v>28.57</v>
      </c>
      <c r="H23" s="5">
        <f t="shared" si="6"/>
        <v>4</v>
      </c>
      <c r="I23" s="5">
        <f t="shared" si="7"/>
        <v>6</v>
      </c>
      <c r="J23" s="5">
        <v>66</v>
      </c>
      <c r="K23" s="49">
        <f t="shared" si="5"/>
        <v>29</v>
      </c>
    </row>
    <row r="24" spans="1:11" x14ac:dyDescent="0.25">
      <c r="A24" s="47">
        <v>5</v>
      </c>
      <c r="B24" s="48">
        <f t="shared" si="0"/>
        <v>22.73</v>
      </c>
      <c r="C24" s="5">
        <f t="shared" si="2"/>
        <v>3</v>
      </c>
      <c r="D24" s="5">
        <f t="shared" si="8"/>
        <v>5</v>
      </c>
      <c r="E24" s="5">
        <v>66</v>
      </c>
      <c r="F24" s="49">
        <f t="shared" si="3"/>
        <v>23</v>
      </c>
      <c r="G24" s="48">
        <f t="shared" si="4"/>
        <v>23.81</v>
      </c>
      <c r="H24" s="5">
        <f t="shared" si="6"/>
        <v>3</v>
      </c>
      <c r="I24" s="5">
        <f t="shared" si="7"/>
        <v>5</v>
      </c>
      <c r="J24" s="5">
        <v>66</v>
      </c>
      <c r="K24" s="49">
        <f t="shared" si="5"/>
        <v>24</v>
      </c>
    </row>
    <row r="25" spans="1:11" x14ac:dyDescent="0.25">
      <c r="A25" s="47">
        <v>4</v>
      </c>
      <c r="B25" s="48">
        <f t="shared" si="0"/>
        <v>18.18</v>
      </c>
      <c r="C25" s="5">
        <f t="shared" si="2"/>
        <v>2</v>
      </c>
      <c r="D25" s="5">
        <f t="shared" si="8"/>
        <v>4</v>
      </c>
      <c r="E25" s="5">
        <v>66</v>
      </c>
      <c r="F25" s="49">
        <f t="shared" si="3"/>
        <v>18</v>
      </c>
      <c r="G25" s="48">
        <f t="shared" si="4"/>
        <v>19.05</v>
      </c>
      <c r="H25" s="5">
        <f t="shared" si="6"/>
        <v>2</v>
      </c>
      <c r="I25" s="5">
        <f t="shared" si="7"/>
        <v>4</v>
      </c>
      <c r="J25" s="5">
        <v>66</v>
      </c>
      <c r="K25" s="49">
        <f t="shared" si="5"/>
        <v>19</v>
      </c>
    </row>
    <row r="26" spans="1:11" x14ac:dyDescent="0.25">
      <c r="A26" s="47">
        <v>3</v>
      </c>
      <c r="B26" s="48">
        <f t="shared" si="0"/>
        <v>13.64</v>
      </c>
      <c r="C26" s="5">
        <f t="shared" si="2"/>
        <v>2</v>
      </c>
      <c r="D26" s="5">
        <f t="shared" si="8"/>
        <v>3</v>
      </c>
      <c r="E26" s="5">
        <v>66</v>
      </c>
      <c r="F26" s="49">
        <f t="shared" si="3"/>
        <v>14</v>
      </c>
      <c r="G26" s="48">
        <f t="shared" si="4"/>
        <v>14.29</v>
      </c>
      <c r="H26" s="5">
        <f t="shared" si="6"/>
        <v>2</v>
      </c>
      <c r="I26" s="5">
        <f t="shared" si="7"/>
        <v>3</v>
      </c>
      <c r="J26" s="5">
        <v>66</v>
      </c>
      <c r="K26" s="49">
        <f t="shared" si="5"/>
        <v>14</v>
      </c>
    </row>
    <row r="27" spans="1:11" x14ac:dyDescent="0.25">
      <c r="A27" s="47">
        <v>2</v>
      </c>
      <c r="B27" s="48">
        <f t="shared" si="0"/>
        <v>9.09</v>
      </c>
      <c r="C27" s="5">
        <f t="shared" si="2"/>
        <v>1</v>
      </c>
      <c r="D27" s="5">
        <f t="shared" si="8"/>
        <v>2</v>
      </c>
      <c r="E27" s="5">
        <v>66</v>
      </c>
      <c r="F27" s="49">
        <f t="shared" si="3"/>
        <v>9</v>
      </c>
      <c r="G27" s="48">
        <f t="shared" si="4"/>
        <v>9.52</v>
      </c>
      <c r="H27" s="5">
        <f t="shared" si="6"/>
        <v>1</v>
      </c>
      <c r="I27" s="5">
        <f t="shared" si="7"/>
        <v>2</v>
      </c>
      <c r="J27" s="5">
        <v>66</v>
      </c>
      <c r="K27" s="49">
        <f t="shared" si="5"/>
        <v>10</v>
      </c>
    </row>
    <row r="28" spans="1:11" ht="13.8" thickBot="1" x14ac:dyDescent="0.3">
      <c r="A28" s="52">
        <v>1</v>
      </c>
      <c r="B28" s="53">
        <f t="shared" si="0"/>
        <v>4.55</v>
      </c>
      <c r="C28" s="11">
        <f t="shared" si="2"/>
        <v>0</v>
      </c>
      <c r="D28" s="11">
        <f t="shared" si="8"/>
        <v>1</v>
      </c>
      <c r="E28" s="11">
        <v>66</v>
      </c>
      <c r="F28" s="54">
        <f t="shared" si="3"/>
        <v>5</v>
      </c>
      <c r="G28" s="53">
        <f t="shared" si="4"/>
        <v>4.76</v>
      </c>
      <c r="H28" s="11">
        <f t="shared" si="6"/>
        <v>0</v>
      </c>
      <c r="I28" s="11">
        <f t="shared" si="7"/>
        <v>1</v>
      </c>
      <c r="J28" s="11">
        <v>66</v>
      </c>
      <c r="K28" s="54">
        <f t="shared" si="5"/>
        <v>5</v>
      </c>
    </row>
  </sheetData>
  <sheetProtection algorithmName="SHA-512" hashValue="PbI1tPWxw08z8Kx5zwgw48o842SOkOaS/Raw9/WRq9/bVO7Zzt/YT3dHua/KFm2+l9OCdHGAyRGt/lWa8Xz7Cg==" saltValue="L/1TSsKmtAsvF/vCGntXpQ==" spinCount="100000" sheet="1" objects="1" scenarios="1"/>
  <mergeCells count="4">
    <mergeCell ref="A1:K1"/>
    <mergeCell ref="B3:F3"/>
    <mergeCell ref="G3:K3"/>
    <mergeCell ref="E2:F2"/>
  </mergeCells>
  <pageMargins left="0.7" right="0.7" top="0.78740157499999996" bottom="0.78740157499999996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C-Teil Aufteilung</vt:lpstr>
      <vt:lpstr>Jahresnorm</vt:lpstr>
      <vt:lpstr>C-Teil</vt:lpstr>
    </vt:vector>
  </TitlesOfParts>
  <Company>Land Salzburg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Horinek</dc:creator>
  <cp:lastModifiedBy>Christine Haslauer</cp:lastModifiedBy>
  <cp:lastPrinted>2024-10-24T12:25:51Z</cp:lastPrinted>
  <dcterms:created xsi:type="dcterms:W3CDTF">2004-03-01T12:50:43Z</dcterms:created>
  <dcterms:modified xsi:type="dcterms:W3CDTF">2026-09-29T19:18:34Z</dcterms:modified>
</cp:coreProperties>
</file>